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jurdjica d disk\zagorska jvp\dopisi\proračun 2022\IZVRŠENJE\"/>
    </mc:Choice>
  </mc:AlternateContent>
  <xr:revisionPtr revIDLastSave="0" documentId="13_ncr:1_{D83340CA-1B92-41F2-9745-D9E8196EFF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2" sheetId="2" r:id="rId1"/>
    <sheet name="List1" sheetId="1" r:id="rId2"/>
    <sheet name="List3" sheetId="3" r:id="rId3"/>
  </sheets>
  <definedNames>
    <definedName name="_xlnm.Print_Area" localSheetId="1">List1!$A$1:$J$232</definedName>
  </definedNames>
  <calcPr calcId="191029"/>
</workbook>
</file>

<file path=xl/calcChain.xml><?xml version="1.0" encoding="utf-8"?>
<calcChain xmlns="http://schemas.openxmlformats.org/spreadsheetml/2006/main">
  <c r="H217" i="1" l="1"/>
  <c r="H216" i="1" s="1"/>
  <c r="G217" i="1"/>
  <c r="G216" i="1" s="1"/>
  <c r="F217" i="1"/>
  <c r="F216" i="1"/>
  <c r="H213" i="1"/>
  <c r="G213" i="1"/>
  <c r="H212" i="1"/>
  <c r="G212" i="1"/>
  <c r="H211" i="1"/>
  <c r="H210" i="1" s="1"/>
  <c r="G211" i="1"/>
  <c r="G210" i="1" s="1"/>
  <c r="F211" i="1"/>
  <c r="F210" i="1" s="1"/>
  <c r="H208" i="1"/>
  <c r="H207" i="1" s="1"/>
  <c r="H206" i="1" s="1"/>
  <c r="G208" i="1"/>
  <c r="F208" i="1"/>
  <c r="G207" i="1"/>
  <c r="F207" i="1"/>
  <c r="G206" i="1"/>
  <c r="F206" i="1"/>
  <c r="H204" i="1"/>
  <c r="H203" i="1" s="1"/>
  <c r="G204" i="1"/>
  <c r="F204" i="1"/>
  <c r="F203" i="1" s="1"/>
  <c r="G203" i="1"/>
  <c r="H201" i="1"/>
  <c r="G201" i="1"/>
  <c r="F201" i="1"/>
  <c r="H198" i="1"/>
  <c r="H197" i="1" s="1"/>
  <c r="G198" i="1"/>
  <c r="G197" i="1" s="1"/>
  <c r="F198" i="1"/>
  <c r="F197" i="1" s="1"/>
  <c r="H195" i="1"/>
  <c r="G195" i="1"/>
  <c r="F195" i="1"/>
  <c r="H190" i="1"/>
  <c r="G190" i="1"/>
  <c r="F190" i="1"/>
  <c r="H185" i="1"/>
  <c r="G185" i="1"/>
  <c r="G180" i="1" s="1"/>
  <c r="F185" i="1"/>
  <c r="H181" i="1"/>
  <c r="H180" i="1" s="1"/>
  <c r="G181" i="1"/>
  <c r="F181" i="1"/>
  <c r="F180" i="1" s="1"/>
  <c r="H177" i="1"/>
  <c r="G177" i="1"/>
  <c r="F177" i="1"/>
  <c r="H173" i="1"/>
  <c r="H172" i="1" s="1"/>
  <c r="G173" i="1"/>
  <c r="G172" i="1" s="1"/>
  <c r="F173" i="1"/>
  <c r="F172" i="1" s="1"/>
  <c r="F171" i="1" s="1"/>
  <c r="H169" i="1"/>
  <c r="G169" i="1"/>
  <c r="F169" i="1"/>
  <c r="H168" i="1"/>
  <c r="G168" i="1"/>
  <c r="F168" i="1"/>
  <c r="H164" i="1"/>
  <c r="H163" i="1" s="1"/>
  <c r="H162" i="1" s="1"/>
  <c r="G164" i="1"/>
  <c r="F164" i="1"/>
  <c r="F163" i="1" s="1"/>
  <c r="F162" i="1" s="1"/>
  <c r="G163" i="1"/>
  <c r="G162" i="1" s="1"/>
  <c r="H159" i="1"/>
  <c r="H158" i="1" s="1"/>
  <c r="G159" i="1"/>
  <c r="F159" i="1"/>
  <c r="F158" i="1" s="1"/>
  <c r="G158" i="1"/>
  <c r="H156" i="1"/>
  <c r="G156" i="1"/>
  <c r="F156" i="1"/>
  <c r="H154" i="1"/>
  <c r="H153" i="1" s="1"/>
  <c r="G154" i="1"/>
  <c r="G153" i="1" s="1"/>
  <c r="G149" i="1" s="1"/>
  <c r="F154" i="1"/>
  <c r="F153" i="1" s="1"/>
  <c r="H151" i="1"/>
  <c r="H150" i="1" s="1"/>
  <c r="G151" i="1"/>
  <c r="F151" i="1"/>
  <c r="G150" i="1"/>
  <c r="F150" i="1"/>
  <c r="H146" i="1"/>
  <c r="H140" i="1" s="1"/>
  <c r="G146" i="1"/>
  <c r="F146" i="1"/>
  <c r="H144" i="1"/>
  <c r="G144" i="1"/>
  <c r="F144" i="1"/>
  <c r="H141" i="1"/>
  <c r="G141" i="1"/>
  <c r="F141" i="1"/>
  <c r="G140" i="1"/>
  <c r="F140" i="1"/>
  <c r="H137" i="1"/>
  <c r="H136" i="1" s="1"/>
  <c r="G137" i="1"/>
  <c r="G136" i="1" s="1"/>
  <c r="G135" i="1" s="1"/>
  <c r="F137" i="1"/>
  <c r="F136" i="1" s="1"/>
  <c r="F135" i="1" s="1"/>
  <c r="H133" i="1"/>
  <c r="G133" i="1"/>
  <c r="F133" i="1"/>
  <c r="H127" i="1"/>
  <c r="G127" i="1"/>
  <c r="F127" i="1"/>
  <c r="F123" i="1" s="1"/>
  <c r="H124" i="1"/>
  <c r="H123" i="1" s="1"/>
  <c r="G124" i="1"/>
  <c r="G123" i="1" s="1"/>
  <c r="F124" i="1"/>
  <c r="H117" i="1"/>
  <c r="G117" i="1"/>
  <c r="F117" i="1"/>
  <c r="H113" i="1"/>
  <c r="G113" i="1"/>
  <c r="F113" i="1"/>
  <c r="H103" i="1"/>
  <c r="G103" i="1"/>
  <c r="F103" i="1"/>
  <c r="H101" i="1"/>
  <c r="G101" i="1"/>
  <c r="F101" i="1"/>
  <c r="H96" i="1"/>
  <c r="G96" i="1"/>
  <c r="F96" i="1"/>
  <c r="H88" i="1"/>
  <c r="G88" i="1"/>
  <c r="F88" i="1"/>
  <c r="H83" i="1"/>
  <c r="G83" i="1"/>
  <c r="F83" i="1"/>
  <c r="H78" i="1"/>
  <c r="G78" i="1"/>
  <c r="F78" i="1"/>
  <c r="H72" i="1"/>
  <c r="G72" i="1"/>
  <c r="G71" i="1" s="1"/>
  <c r="F72" i="1"/>
  <c r="F71" i="1" s="1"/>
  <c r="H71" i="1"/>
  <c r="H69" i="1"/>
  <c r="G69" i="1"/>
  <c r="F69" i="1"/>
  <c r="H66" i="1"/>
  <c r="G66" i="1"/>
  <c r="F66" i="1"/>
  <c r="H61" i="1"/>
  <c r="G61" i="1"/>
  <c r="F61" i="1"/>
  <c r="H57" i="1"/>
  <c r="G57" i="1"/>
  <c r="F57" i="1"/>
  <c r="H51" i="1"/>
  <c r="H43" i="1" s="1"/>
  <c r="G51" i="1"/>
  <c r="F51" i="1"/>
  <c r="H44" i="1"/>
  <c r="G44" i="1"/>
  <c r="F44" i="1"/>
  <c r="G43" i="1"/>
  <c r="F43" i="1"/>
  <c r="H40" i="1"/>
  <c r="G40" i="1"/>
  <c r="F40" i="1"/>
  <c r="H37" i="1"/>
  <c r="H30" i="1" s="1"/>
  <c r="H29" i="1" s="1"/>
  <c r="G37" i="1"/>
  <c r="F37" i="1"/>
  <c r="H31" i="1"/>
  <c r="G31" i="1"/>
  <c r="F31" i="1"/>
  <c r="G30" i="1"/>
  <c r="F30" i="1"/>
  <c r="H27" i="1"/>
  <c r="G27" i="1"/>
  <c r="F27" i="1"/>
  <c r="H25" i="1"/>
  <c r="G25" i="1"/>
  <c r="F25" i="1"/>
  <c r="H23" i="1"/>
  <c r="G23" i="1"/>
  <c r="G22" i="1" s="1"/>
  <c r="F23" i="1"/>
  <c r="F22" i="1" s="1"/>
  <c r="H22" i="1"/>
  <c r="H14" i="1"/>
  <c r="H13" i="1" s="1"/>
  <c r="G14" i="1"/>
  <c r="G13" i="1" s="1"/>
  <c r="F14" i="1"/>
  <c r="F13" i="1"/>
  <c r="H7" i="1"/>
  <c r="G7" i="1"/>
  <c r="G6" i="1" s="1"/>
  <c r="G5" i="1" s="1"/>
  <c r="F7" i="1"/>
  <c r="F6" i="1" s="1"/>
  <c r="F5" i="1" s="1"/>
  <c r="H6" i="1"/>
  <c r="H100" i="2"/>
  <c r="G100" i="2"/>
  <c r="F100" i="2"/>
  <c r="H99" i="2"/>
  <c r="H98" i="2" s="1"/>
  <c r="H97" i="2" s="1"/>
  <c r="G99" i="2"/>
  <c r="G98" i="2" s="1"/>
  <c r="G97" i="2" s="1"/>
  <c r="F99" i="2"/>
  <c r="F98" i="2" s="1"/>
  <c r="F97" i="2" s="1"/>
  <c r="H94" i="2"/>
  <c r="G94" i="2"/>
  <c r="F94" i="2"/>
  <c r="H93" i="2"/>
  <c r="G93" i="2"/>
  <c r="F93" i="2"/>
  <c r="H92" i="2"/>
  <c r="G92" i="2"/>
  <c r="G91" i="2" s="1"/>
  <c r="F92" i="2"/>
  <c r="F91" i="2" s="1"/>
  <c r="H91" i="2"/>
  <c r="H89" i="2"/>
  <c r="G89" i="2"/>
  <c r="F89" i="2"/>
  <c r="H88" i="2"/>
  <c r="G88" i="2"/>
  <c r="F88" i="2"/>
  <c r="H87" i="2"/>
  <c r="G87" i="2"/>
  <c r="G86" i="2" s="1"/>
  <c r="F87" i="2"/>
  <c r="F86" i="2" s="1"/>
  <c r="H86" i="2"/>
  <c r="H83" i="2"/>
  <c r="G83" i="2"/>
  <c r="F83" i="2"/>
  <c r="H82" i="2"/>
  <c r="G82" i="2"/>
  <c r="F82" i="2"/>
  <c r="H80" i="2"/>
  <c r="G80" i="2"/>
  <c r="F80" i="2"/>
  <c r="H78" i="2"/>
  <c r="H75" i="2"/>
  <c r="H74" i="2" s="1"/>
  <c r="H73" i="2" s="1"/>
  <c r="G75" i="2"/>
  <c r="G74" i="2" s="1"/>
  <c r="G73" i="2" s="1"/>
  <c r="F75" i="2"/>
  <c r="F74" i="2"/>
  <c r="F73" i="2"/>
  <c r="H71" i="2"/>
  <c r="H66" i="2"/>
  <c r="H65" i="2" s="1"/>
  <c r="H59" i="2" s="1"/>
  <c r="G66" i="2"/>
  <c r="G65" i="2" s="1"/>
  <c r="G59" i="2" s="1"/>
  <c r="F66" i="2"/>
  <c r="F65" i="2" s="1"/>
  <c r="H63" i="2"/>
  <c r="G63" i="2"/>
  <c r="F63" i="2"/>
  <c r="H61" i="2"/>
  <c r="G61" i="2"/>
  <c r="F61" i="2"/>
  <c r="F60" i="2" s="1"/>
  <c r="F59" i="2" s="1"/>
  <c r="H60" i="2"/>
  <c r="G60" i="2"/>
  <c r="H55" i="2"/>
  <c r="G55" i="2"/>
  <c r="F55" i="2"/>
  <c r="F54" i="2" s="1"/>
  <c r="F53" i="2" s="1"/>
  <c r="H54" i="2"/>
  <c r="G54" i="2"/>
  <c r="H53" i="2"/>
  <c r="G53" i="2"/>
  <c r="H46" i="2"/>
  <c r="H45" i="2" s="1"/>
  <c r="H44" i="2" s="1"/>
  <c r="G46" i="2"/>
  <c r="G45" i="2" s="1"/>
  <c r="G44" i="2" s="1"/>
  <c r="F46" i="2"/>
  <c r="F45" i="2" s="1"/>
  <c r="F44" i="2" s="1"/>
  <c r="H42" i="2"/>
  <c r="H41" i="2" s="1"/>
  <c r="H37" i="2"/>
  <c r="G37" i="2"/>
  <c r="G36" i="2" s="1"/>
  <c r="F37" i="2"/>
  <c r="F36" i="2" s="1"/>
  <c r="H36" i="2"/>
  <c r="H34" i="2"/>
  <c r="H33" i="2" s="1"/>
  <c r="G34" i="2"/>
  <c r="F34" i="2"/>
  <c r="G33" i="2"/>
  <c r="F33" i="2"/>
  <c r="H28" i="2"/>
  <c r="G28" i="2"/>
  <c r="G22" i="2" s="1"/>
  <c r="G10" i="2" s="1"/>
  <c r="G3" i="2" s="1"/>
  <c r="G2" i="2" s="1"/>
  <c r="F28" i="2"/>
  <c r="F22" i="2" s="1"/>
  <c r="F10" i="2" s="1"/>
  <c r="F3" i="2" s="1"/>
  <c r="F2" i="2" s="1"/>
  <c r="H23" i="2"/>
  <c r="H22" i="2" s="1"/>
  <c r="G23" i="2"/>
  <c r="F23" i="2"/>
  <c r="I78" i="2"/>
  <c r="I71" i="2"/>
  <c r="I42" i="2"/>
  <c r="I41" i="2" s="1"/>
  <c r="I137" i="1"/>
  <c r="I57" i="1"/>
  <c r="J138" i="1"/>
  <c r="I213" i="1"/>
  <c r="J213" i="1" s="1"/>
  <c r="J215" i="1"/>
  <c r="J214" i="1"/>
  <c r="J103" i="2"/>
  <c r="J102" i="2"/>
  <c r="J101" i="2"/>
  <c r="J96" i="2"/>
  <c r="J95" i="2"/>
  <c r="J90" i="2"/>
  <c r="J85" i="2"/>
  <c r="J84" i="2"/>
  <c r="J81" i="2"/>
  <c r="J77" i="2"/>
  <c r="J76" i="2"/>
  <c r="J70" i="2"/>
  <c r="J69" i="2"/>
  <c r="J68" i="2"/>
  <c r="J67" i="2"/>
  <c r="J64" i="2"/>
  <c r="J62" i="2"/>
  <c r="J58" i="2"/>
  <c r="J57" i="2"/>
  <c r="J56" i="2"/>
  <c r="J52" i="2"/>
  <c r="J51" i="2"/>
  <c r="J50" i="2"/>
  <c r="J49" i="2"/>
  <c r="J48" i="2"/>
  <c r="J47" i="2"/>
  <c r="J43" i="2"/>
  <c r="J40" i="2"/>
  <c r="J39" i="2"/>
  <c r="J38" i="2"/>
  <c r="J35" i="2"/>
  <c r="J32" i="2"/>
  <c r="J31" i="2"/>
  <c r="J30" i="2"/>
  <c r="J29" i="2"/>
  <c r="J27" i="2"/>
  <c r="J26" i="2"/>
  <c r="J25" i="2"/>
  <c r="J24" i="2"/>
  <c r="J21" i="2"/>
  <c r="J20" i="2"/>
  <c r="J19" i="2"/>
  <c r="J18" i="2"/>
  <c r="J17" i="2"/>
  <c r="J16" i="2"/>
  <c r="J15" i="2"/>
  <c r="J14" i="2"/>
  <c r="J13" i="2"/>
  <c r="J12" i="2"/>
  <c r="J11" i="2"/>
  <c r="J9" i="2"/>
  <c r="J8" i="2"/>
  <c r="J7" i="2"/>
  <c r="J6" i="2"/>
  <c r="J5" i="2"/>
  <c r="J4" i="2"/>
  <c r="F29" i="1" l="1"/>
  <c r="F4" i="1" s="1"/>
  <c r="F3" i="1" s="1"/>
  <c r="G171" i="1"/>
  <c r="G161" i="1" s="1"/>
  <c r="G29" i="1"/>
  <c r="H171" i="1"/>
  <c r="H161" i="1" s="1"/>
  <c r="H135" i="1"/>
  <c r="F161" i="1"/>
  <c r="H149" i="1"/>
  <c r="F149" i="1"/>
  <c r="H5" i="1"/>
  <c r="H4" i="1" s="1"/>
  <c r="G4" i="1"/>
  <c r="H10" i="2"/>
  <c r="H3" i="2" s="1"/>
  <c r="H2" i="2" s="1"/>
  <c r="I212" i="1"/>
  <c r="J219" i="1"/>
  <c r="J218" i="1"/>
  <c r="J209" i="1"/>
  <c r="J205" i="1"/>
  <c r="J202" i="1"/>
  <c r="J200" i="1"/>
  <c r="J199" i="1"/>
  <c r="J196" i="1"/>
  <c r="J194" i="1"/>
  <c r="J193" i="1"/>
  <c r="J192" i="1"/>
  <c r="J191" i="1"/>
  <c r="J189" i="1"/>
  <c r="J188" i="1"/>
  <c r="J187" i="1"/>
  <c r="J186" i="1"/>
  <c r="J184" i="1"/>
  <c r="J183" i="1"/>
  <c r="J182" i="1"/>
  <c r="J179" i="1"/>
  <c r="J178" i="1"/>
  <c r="J176" i="1"/>
  <c r="J175" i="1"/>
  <c r="J174" i="1"/>
  <c r="J170" i="1"/>
  <c r="J167" i="1"/>
  <c r="J166" i="1"/>
  <c r="J165" i="1"/>
  <c r="J160" i="1"/>
  <c r="J157" i="1"/>
  <c r="J155" i="1"/>
  <c r="J152" i="1"/>
  <c r="J151" i="1"/>
  <c r="J148" i="1"/>
  <c r="J147" i="1"/>
  <c r="J145" i="1"/>
  <c r="J143" i="1"/>
  <c r="J142" i="1"/>
  <c r="J139" i="1"/>
  <c r="J134" i="1"/>
  <c r="J132" i="1"/>
  <c r="J131" i="1"/>
  <c r="J130" i="1"/>
  <c r="J129" i="1"/>
  <c r="J128" i="1"/>
  <c r="J126" i="1"/>
  <c r="J125" i="1"/>
  <c r="J122" i="1"/>
  <c r="J121" i="1"/>
  <c r="J120" i="1"/>
  <c r="J119" i="1"/>
  <c r="J118" i="1"/>
  <c r="J116" i="1"/>
  <c r="J115" i="1"/>
  <c r="J114" i="1"/>
  <c r="J112" i="1"/>
  <c r="J111" i="1"/>
  <c r="J110" i="1"/>
  <c r="J109" i="1"/>
  <c r="J108" i="1"/>
  <c r="J107" i="1"/>
  <c r="J106" i="1"/>
  <c r="J105" i="1"/>
  <c r="J104" i="1"/>
  <c r="J102" i="1"/>
  <c r="J100" i="1"/>
  <c r="J99" i="1"/>
  <c r="J98" i="1"/>
  <c r="J97" i="1"/>
  <c r="J95" i="1"/>
  <c r="J94" i="1"/>
  <c r="J93" i="1"/>
  <c r="J92" i="1"/>
  <c r="J91" i="1"/>
  <c r="J90" i="1"/>
  <c r="J89" i="1"/>
  <c r="J87" i="1"/>
  <c r="J86" i="1"/>
  <c r="J85" i="1"/>
  <c r="J84" i="1"/>
  <c r="J82" i="1"/>
  <c r="J81" i="1"/>
  <c r="J80" i="1"/>
  <c r="J79" i="1"/>
  <c r="J77" i="1"/>
  <c r="J76" i="1"/>
  <c r="J75" i="1"/>
  <c r="J74" i="1"/>
  <c r="J73" i="1"/>
  <c r="J70" i="1"/>
  <c r="J68" i="1"/>
  <c r="J67" i="1"/>
  <c r="J65" i="1"/>
  <c r="J64" i="1"/>
  <c r="J63" i="1"/>
  <c r="J62" i="1"/>
  <c r="J60" i="1"/>
  <c r="J59" i="1"/>
  <c r="J58" i="1"/>
  <c r="J56" i="1"/>
  <c r="J55" i="1"/>
  <c r="J54" i="1"/>
  <c r="J53" i="1"/>
  <c r="J52" i="1"/>
  <c r="J50" i="1"/>
  <c r="J49" i="1"/>
  <c r="J48" i="1"/>
  <c r="J47" i="1"/>
  <c r="J46" i="1"/>
  <c r="J45" i="1"/>
  <c r="J42" i="1"/>
  <c r="J41" i="1"/>
  <c r="J39" i="1"/>
  <c r="J38" i="1"/>
  <c r="J36" i="1"/>
  <c r="J35" i="1"/>
  <c r="J34" i="1"/>
  <c r="J33" i="1"/>
  <c r="J32" i="1"/>
  <c r="J28" i="1"/>
  <c r="J26" i="1"/>
  <c r="J24" i="1"/>
  <c r="J21" i="1"/>
  <c r="J20" i="1"/>
  <c r="J19" i="1"/>
  <c r="J18" i="1"/>
  <c r="J17" i="1"/>
  <c r="J16" i="1"/>
  <c r="J15" i="1"/>
  <c r="J12" i="1"/>
  <c r="J11" i="1"/>
  <c r="J10" i="1"/>
  <c r="J9" i="1"/>
  <c r="J8" i="1"/>
  <c r="I217" i="1"/>
  <c r="I216" i="1" s="1"/>
  <c r="I208" i="1"/>
  <c r="I207" i="1" s="1"/>
  <c r="I206" i="1" s="1"/>
  <c r="I204" i="1"/>
  <c r="I203" i="1" s="1"/>
  <c r="J203" i="1" s="1"/>
  <c r="I201" i="1"/>
  <c r="J201" i="1" s="1"/>
  <c r="I198" i="1"/>
  <c r="I197" i="1" s="1"/>
  <c r="J197" i="1" s="1"/>
  <c r="I195" i="1"/>
  <c r="J195" i="1" s="1"/>
  <c r="I190" i="1"/>
  <c r="I185" i="1"/>
  <c r="J185" i="1" s="1"/>
  <c r="I181" i="1"/>
  <c r="I177" i="1"/>
  <c r="I173" i="1"/>
  <c r="I169" i="1"/>
  <c r="J169" i="1" s="1"/>
  <c r="I164" i="1"/>
  <c r="I163" i="1" s="1"/>
  <c r="I159" i="1"/>
  <c r="I158" i="1" s="1"/>
  <c r="J158" i="1" s="1"/>
  <c r="I156" i="1"/>
  <c r="I153" i="1" s="1"/>
  <c r="I154" i="1"/>
  <c r="J154" i="1" s="1"/>
  <c r="I151" i="1"/>
  <c r="I150" i="1" s="1"/>
  <c r="J150" i="1" s="1"/>
  <c r="I146" i="1"/>
  <c r="I144" i="1"/>
  <c r="J144" i="1" s="1"/>
  <c r="I141" i="1"/>
  <c r="J141" i="1" s="1"/>
  <c r="I136" i="1"/>
  <c r="I133" i="1"/>
  <c r="J133" i="1" s="1"/>
  <c r="I127" i="1"/>
  <c r="J127" i="1" s="1"/>
  <c r="I124" i="1"/>
  <c r="J124" i="1" s="1"/>
  <c r="I117" i="1"/>
  <c r="J117" i="1" s="1"/>
  <c r="I113" i="1"/>
  <c r="J113" i="1" s="1"/>
  <c r="I103" i="1"/>
  <c r="J103" i="1" s="1"/>
  <c r="I101" i="1"/>
  <c r="J101" i="1" s="1"/>
  <c r="I96" i="1"/>
  <c r="J96" i="1" s="1"/>
  <c r="I88" i="1"/>
  <c r="J88" i="1" s="1"/>
  <c r="I83" i="1"/>
  <c r="J83" i="1" s="1"/>
  <c r="I78" i="1"/>
  <c r="I72" i="1"/>
  <c r="J72" i="1" s="1"/>
  <c r="I69" i="1"/>
  <c r="J69" i="1" s="1"/>
  <c r="I66" i="1"/>
  <c r="J66" i="1" s="1"/>
  <c r="I61" i="1"/>
  <c r="J61" i="1" s="1"/>
  <c r="J57" i="1"/>
  <c r="I51" i="1"/>
  <c r="J51" i="1" s="1"/>
  <c r="I44" i="1"/>
  <c r="J44" i="1" s="1"/>
  <c r="I40" i="1"/>
  <c r="J40" i="1" s="1"/>
  <c r="I37" i="1"/>
  <c r="I31" i="1"/>
  <c r="J31" i="1" s="1"/>
  <c r="I27" i="1"/>
  <c r="J27" i="1" s="1"/>
  <c r="I25" i="1"/>
  <c r="J25" i="1" s="1"/>
  <c r="I23" i="1"/>
  <c r="J23" i="1" s="1"/>
  <c r="I14" i="1"/>
  <c r="J14" i="1" s="1"/>
  <c r="I7" i="1"/>
  <c r="I6" i="1" s="1"/>
  <c r="I55" i="2"/>
  <c r="J55" i="2" s="1"/>
  <c r="I75" i="2"/>
  <c r="I74" i="2" s="1"/>
  <c r="I100" i="2"/>
  <c r="I89" i="2"/>
  <c r="I83" i="2"/>
  <c r="I66" i="2"/>
  <c r="I65" i="2" s="1"/>
  <c r="I63" i="2"/>
  <c r="I61" i="2"/>
  <c r="J61" i="2" s="1"/>
  <c r="I46" i="2"/>
  <c r="J46" i="2" s="1"/>
  <c r="I37" i="2"/>
  <c r="I34" i="2"/>
  <c r="I28" i="2"/>
  <c r="J28" i="2" s="1"/>
  <c r="I23" i="2"/>
  <c r="I168" i="1" l="1"/>
  <c r="J168" i="1" s="1"/>
  <c r="H3" i="1"/>
  <c r="G3" i="1"/>
  <c r="I45" i="2"/>
  <c r="I44" i="2" s="1"/>
  <c r="J44" i="2" s="1"/>
  <c r="J198" i="1"/>
  <c r="I180" i="1"/>
  <c r="J180" i="1" s="1"/>
  <c r="I140" i="1"/>
  <c r="I135" i="1" s="1"/>
  <c r="I22" i="1"/>
  <c r="J22" i="1" s="1"/>
  <c r="I13" i="1"/>
  <c r="J136" i="1"/>
  <c r="J208" i="1"/>
  <c r="I33" i="2"/>
  <c r="J33" i="2" s="1"/>
  <c r="J34" i="2"/>
  <c r="J78" i="1"/>
  <c r="J173" i="1"/>
  <c r="J177" i="1"/>
  <c r="J37" i="1"/>
  <c r="J156" i="1"/>
  <c r="J190" i="1"/>
  <c r="J204" i="1"/>
  <c r="I60" i="2"/>
  <c r="J63" i="2"/>
  <c r="J146" i="1"/>
  <c r="I99" i="2"/>
  <c r="J100" i="2"/>
  <c r="J159" i="1"/>
  <c r="I82" i="2"/>
  <c r="J83" i="2"/>
  <c r="J6" i="1"/>
  <c r="J206" i="1"/>
  <c r="I88" i="2"/>
  <c r="J89" i="2"/>
  <c r="I93" i="2"/>
  <c r="I123" i="1"/>
  <c r="J123" i="1" s="1"/>
  <c r="I162" i="1"/>
  <c r="J212" i="1"/>
  <c r="I211" i="1"/>
  <c r="I210" i="1" s="1"/>
  <c r="J210" i="1" s="1"/>
  <c r="I36" i="2"/>
  <c r="J36" i="2" s="1"/>
  <c r="J37" i="2"/>
  <c r="I54" i="2"/>
  <c r="J207" i="1"/>
  <c r="J137" i="1"/>
  <c r="J7" i="1"/>
  <c r="J217" i="1"/>
  <c r="J216" i="1"/>
  <c r="J181" i="1"/>
  <c r="I172" i="1"/>
  <c r="J163" i="1"/>
  <c r="J164" i="1"/>
  <c r="I30" i="1"/>
  <c r="J30" i="1" s="1"/>
  <c r="I22" i="2"/>
  <c r="I71" i="1"/>
  <c r="I43" i="1"/>
  <c r="I149" i="1"/>
  <c r="J153" i="1"/>
  <c r="I10" i="2" l="1"/>
  <c r="J45" i="2"/>
  <c r="I59" i="2"/>
  <c r="J211" i="1"/>
  <c r="J140" i="1"/>
  <c r="I5" i="1"/>
  <c r="J5" i="1" s="1"/>
  <c r="J13" i="1"/>
  <c r="I87" i="2"/>
  <c r="J88" i="2"/>
  <c r="I92" i="2"/>
  <c r="J135" i="1"/>
  <c r="J149" i="1"/>
  <c r="J43" i="1"/>
  <c r="I80" i="2"/>
  <c r="J80" i="2" s="1"/>
  <c r="J82" i="2"/>
  <c r="J162" i="1"/>
  <c r="I98" i="2"/>
  <c r="J99" i="2"/>
  <c r="I53" i="2"/>
  <c r="J53" i="2" s="1"/>
  <c r="J54" i="2"/>
  <c r="I73" i="2"/>
  <c r="J172" i="1"/>
  <c r="I171" i="1"/>
  <c r="I29" i="1"/>
  <c r="J29" i="1" s="1"/>
  <c r="J71" i="1"/>
  <c r="I91" i="2" l="1"/>
  <c r="I97" i="2"/>
  <c r="J97" i="2" s="1"/>
  <c r="J98" i="2"/>
  <c r="I4" i="1"/>
  <c r="J4" i="1" s="1"/>
  <c r="I86" i="2"/>
  <c r="J86" i="2" s="1"/>
  <c r="J87" i="2"/>
  <c r="I161" i="1"/>
  <c r="J161" i="1" s="1"/>
  <c r="J171" i="1"/>
  <c r="I3" i="1" l="1"/>
  <c r="J3" i="1" s="1"/>
  <c r="J94" i="2"/>
  <c r="J75" i="2"/>
  <c r="J66" i="2"/>
  <c r="J23" i="2"/>
  <c r="J74" i="2" l="1"/>
  <c r="J65" i="2"/>
  <c r="J93" i="2"/>
  <c r="J22" i="2"/>
  <c r="J60" i="2"/>
  <c r="J92" i="2" l="1"/>
  <c r="J73" i="2"/>
  <c r="J10" i="2"/>
  <c r="J59" i="2"/>
  <c r="J91" i="2" l="1"/>
  <c r="I3" i="2"/>
  <c r="J3" i="2" s="1"/>
  <c r="I2" i="2" l="1"/>
  <c r="J2" i="2" s="1"/>
</calcChain>
</file>

<file path=xl/sharedStrings.xml><?xml version="1.0" encoding="utf-8"?>
<sst xmlns="http://schemas.openxmlformats.org/spreadsheetml/2006/main" count="569" uniqueCount="527">
  <si>
    <t>Razred/Skupina</t>
  </si>
  <si>
    <t>Pod  skupina</t>
  </si>
  <si>
    <t>Odjeljak</t>
  </si>
  <si>
    <t>Osn. račun</t>
  </si>
  <si>
    <t>Naziv</t>
  </si>
  <si>
    <t xml:space="preserve">INDEKS </t>
  </si>
  <si>
    <t>UKUPNI RASHODI 3, 4 i 5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</si>
  <si>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</si>
  <si>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</si>
  <si>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</si>
  <si>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</si>
  <si>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</si>
  <si>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</si>
  <si>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</si>
  <si>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</si>
  <si>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31111</t>
  </si>
  <si>
    <t>Plaće za zaposlene</t>
  </si>
  <si>
    <t>3113</t>
  </si>
  <si>
    <t>Plaće za prekovremeni rad</t>
  </si>
  <si>
    <t>31131</t>
  </si>
  <si>
    <t>3114</t>
  </si>
  <si>
    <t>Plaće za posebne uvjete rada</t>
  </si>
  <si>
    <t>31141</t>
  </si>
  <si>
    <t>312</t>
  </si>
  <si>
    <t>Ostali rashodi za zaposlene</t>
  </si>
  <si>
    <t>3121</t>
  </si>
  <si>
    <t>31211</t>
  </si>
  <si>
    <t>Bonus za uspješan rad</t>
  </si>
  <si>
    <t>31212</t>
  </si>
  <si>
    <t>Nagrade</t>
  </si>
  <si>
    <t>31213</t>
  </si>
  <si>
    <t>Darovi</t>
  </si>
  <si>
    <t>31214</t>
  </si>
  <si>
    <t>Otpremnine</t>
  </si>
  <si>
    <t>Naknade za bolest, invalidnost i smrtni slučaj</t>
  </si>
  <si>
    <t>31216</t>
  </si>
  <si>
    <t>Regres za godišnji odmor</t>
  </si>
  <si>
    <t>31219</t>
  </si>
  <si>
    <t>Ostali nenavedeni rashodi za zaposlene(bož.,jub.nag.)</t>
  </si>
  <si>
    <t>313</t>
  </si>
  <si>
    <t>Doprinosi na plaće</t>
  </si>
  <si>
    <t>3131</t>
  </si>
  <si>
    <t>Doprinosi za mirovinsko osiguranje</t>
  </si>
  <si>
    <t>31311</t>
  </si>
  <si>
    <t>3132</t>
  </si>
  <si>
    <t>Doprinosi za zdravstveno osiguranje</t>
  </si>
  <si>
    <t>31321</t>
  </si>
  <si>
    <t>Doprinosi za obvezno zdravstveno osiguranje</t>
  </si>
  <si>
    <t>3133</t>
  </si>
  <si>
    <t>Doprinosi za zapošljavanje</t>
  </si>
  <si>
    <t>32</t>
  </si>
  <si>
    <t>Materijalni rashodi</t>
  </si>
  <si>
    <t>321</t>
  </si>
  <si>
    <t>Naknade troškova zaposlenima</t>
  </si>
  <si>
    <t>3211</t>
  </si>
  <si>
    <t>Službena putovanja</t>
  </si>
  <si>
    <t>32111</t>
  </si>
  <si>
    <t>Dnevnice za službeni put u zemlji</t>
  </si>
  <si>
    <t>32112</t>
  </si>
  <si>
    <t>Dnevnice za službeni put u inozemstvu</t>
  </si>
  <si>
    <t>32113</t>
  </si>
  <si>
    <t>Naknade za smještaj na službenom putu u zemlji</t>
  </si>
  <si>
    <t>32114</t>
  </si>
  <si>
    <t>Naknade za smještaj na službenom putu u inozemstvu</t>
  </si>
  <si>
    <t>Naknade za prijevoz na službenom putu u zemlji</t>
  </si>
  <si>
    <t>3212</t>
  </si>
  <si>
    <t>Naknade za prijevoz, za rad na terenu i odvojeni život</t>
  </si>
  <si>
    <t>32121</t>
  </si>
  <si>
    <t>Naknade za prijevoz na posao i s posla</t>
  </si>
  <si>
    <t>32122</t>
  </si>
  <si>
    <t>Naknade za rad na terenu</t>
  </si>
  <si>
    <t>3213</t>
  </si>
  <si>
    <t>Stručno usavršavanje zaposlenika</t>
  </si>
  <si>
    <t>32131</t>
  </si>
  <si>
    <t>Seminari, savjetovanja i simpoziji</t>
  </si>
  <si>
    <t>32132</t>
  </si>
  <si>
    <t>Tečajevi i stručni ispiti</t>
  </si>
  <si>
    <t>322</t>
  </si>
  <si>
    <t>Rashodi za materijal i energiju</t>
  </si>
  <si>
    <t>3221</t>
  </si>
  <si>
    <t>Uredski materijal i ostali materijalni rashodi</t>
  </si>
  <si>
    <t>32211</t>
  </si>
  <si>
    <t>Uredski materijal</t>
  </si>
  <si>
    <t>32212</t>
  </si>
  <si>
    <t>Literatura (publikacije, časopisi, glasila, knjige i ostalo)</t>
  </si>
  <si>
    <t>32213</t>
  </si>
  <si>
    <t>Arhivski materijal</t>
  </si>
  <si>
    <t>32214</t>
  </si>
  <si>
    <t>Materijal i sredstva za čišćenje i održavanje</t>
  </si>
  <si>
    <t>32216</t>
  </si>
  <si>
    <t xml:space="preserve">Materijal za higijenske potrebe i njegu </t>
  </si>
  <si>
    <t>32219</t>
  </si>
  <si>
    <t>Ostali materijal za potrebe redovnog poslovanja</t>
  </si>
  <si>
    <t>3222</t>
  </si>
  <si>
    <t>Materijal i sirovine</t>
  </si>
  <si>
    <t>Osnovni materijal i sirovine</t>
  </si>
  <si>
    <t>32221</t>
  </si>
  <si>
    <t>Osnovni materijal i sirovine-servis aparata</t>
  </si>
  <si>
    <t>Roba za daljnju prodaju</t>
  </si>
  <si>
    <t>Ostali materijal i sirovine</t>
  </si>
  <si>
    <t>3223</t>
  </si>
  <si>
    <t>Energija</t>
  </si>
  <si>
    <t>32231</t>
  </si>
  <si>
    <t>Električna energija</t>
  </si>
  <si>
    <t>32233</t>
  </si>
  <si>
    <t>Plin</t>
  </si>
  <si>
    <t>32234</t>
  </si>
  <si>
    <t>Motorni benzin i dizel gorivo</t>
  </si>
  <si>
    <t>3224</t>
  </si>
  <si>
    <t>Materijal i dijelovi za tekuće i investicijsko održavanje</t>
  </si>
  <si>
    <t>32241</t>
  </si>
  <si>
    <t>Materijal i dijelovi za tekuće i inveticijsko održavanje građevinskih objekata</t>
  </si>
  <si>
    <t>32242</t>
  </si>
  <si>
    <t>Materijal i dijelovi za tekuće i investicijsko održavanje postrojenja i opreme</t>
  </si>
  <si>
    <t>Materijal i dijelovi za tek. i investicijsko održavanje transportnih sredstava</t>
  </si>
  <si>
    <t>32244</t>
  </si>
  <si>
    <t>Ostali materijal i dijelovi za tekuće i investicijsko održavanje</t>
  </si>
  <si>
    <t>3225</t>
  </si>
  <si>
    <t>Sitni inventar i auto gume</t>
  </si>
  <si>
    <t>32251</t>
  </si>
  <si>
    <t>Sitni inventar</t>
  </si>
  <si>
    <t>32252</t>
  </si>
  <si>
    <t>Auto gume</t>
  </si>
  <si>
    <t>3227</t>
  </si>
  <si>
    <t>Službena, radna i zaštitna odjeća i obuća</t>
  </si>
  <si>
    <t>32271</t>
  </si>
  <si>
    <t>323</t>
  </si>
  <si>
    <t>Rashodi za usluge</t>
  </si>
  <si>
    <t>3231</t>
  </si>
  <si>
    <t>Usluge telefona, pošte i prijevoza</t>
  </si>
  <si>
    <t>32311</t>
  </si>
  <si>
    <t>Usluge telefona, telefaksa</t>
  </si>
  <si>
    <t>32312</t>
  </si>
  <si>
    <t>Usluge interneta</t>
  </si>
  <si>
    <t>32313</t>
  </si>
  <si>
    <t>Poštarina (pisma, tiskanice i sl.)</t>
  </si>
  <si>
    <t>32314</t>
  </si>
  <si>
    <t>Rent-a-car i taxi prijevoz</t>
  </si>
  <si>
    <t>32319</t>
  </si>
  <si>
    <t>Ostale usluge za komunikaciju i prijevoz</t>
  </si>
  <si>
    <t>3232</t>
  </si>
  <si>
    <t>Usluge tekućeg i investicijskog održavanja</t>
  </si>
  <si>
    <t>32321</t>
  </si>
  <si>
    <t>Usluge tekućeg i investicijskog održavanja građevinskih objekata</t>
  </si>
  <si>
    <t>32322</t>
  </si>
  <si>
    <t>Usluge tekućeg i investicijskog održavanja postrojenja i opreme</t>
  </si>
  <si>
    <t>32322-0</t>
  </si>
  <si>
    <t>Usluge tekućeg i investicijskog održavanja postrojenja i opreme-SERVIS APARATA</t>
  </si>
  <si>
    <t>32323</t>
  </si>
  <si>
    <t>Usluge tekućeg i investicijskog održavanja prijevoznih sredstava</t>
  </si>
  <si>
    <t>3233</t>
  </si>
  <si>
    <t>Usluge promidžbe i informiranja</t>
  </si>
  <si>
    <t>32331</t>
  </si>
  <si>
    <t>Elektronski mediji</t>
  </si>
  <si>
    <t>32332</t>
  </si>
  <si>
    <t>Tisak</t>
  </si>
  <si>
    <t>32334</t>
  </si>
  <si>
    <t>Promidžbeni materijali</t>
  </si>
  <si>
    <t>32339</t>
  </si>
  <si>
    <t>Ostale usluge promidžbe i informiranja</t>
  </si>
  <si>
    <t>3234</t>
  </si>
  <si>
    <t>Komunalne usluge</t>
  </si>
  <si>
    <t>32341</t>
  </si>
  <si>
    <t>Opskrba vodom</t>
  </si>
  <si>
    <t>32342</t>
  </si>
  <si>
    <t>Iznošenje i odvoz smeća</t>
  </si>
  <si>
    <t>32343</t>
  </si>
  <si>
    <t>Deratizacija i dezinsekcija</t>
  </si>
  <si>
    <t>32344</t>
  </si>
  <si>
    <t>Dimnjačarske i ekološke usluge</t>
  </si>
  <si>
    <t>32345</t>
  </si>
  <si>
    <t>Usluge čišćenja, pranja i slično</t>
  </si>
  <si>
    <t>32346</t>
  </si>
  <si>
    <t>Usluge čuvanja imovine i osoba</t>
  </si>
  <si>
    <t>32349</t>
  </si>
  <si>
    <t>Ostale komunalne usluge</t>
  </si>
  <si>
    <t>3235</t>
  </si>
  <si>
    <t>Zakupnine i najamnine</t>
  </si>
  <si>
    <t>32351</t>
  </si>
  <si>
    <t>Zakupnine za zemljišta</t>
  </si>
  <si>
    <t>32352</t>
  </si>
  <si>
    <t>Najamnine za građevinske objekte</t>
  </si>
  <si>
    <t>Licence</t>
  </si>
  <si>
    <t>32359</t>
  </si>
  <si>
    <t>Ostale najamnine i zakupnine</t>
  </si>
  <si>
    <t>3236</t>
  </si>
  <si>
    <t>Zdravstvene i veterinarske usluge</t>
  </si>
  <si>
    <t>32361</t>
  </si>
  <si>
    <t>Obvezni i preventivni zdravstveni pregledi zaposlenika</t>
  </si>
  <si>
    <t>3237</t>
  </si>
  <si>
    <t>Intelektualne i osobne usluge</t>
  </si>
  <si>
    <t>32371</t>
  </si>
  <si>
    <t>Autorski honorari</t>
  </si>
  <si>
    <t>32372</t>
  </si>
  <si>
    <t>Ugovori o djelu</t>
  </si>
  <si>
    <t>32373</t>
  </si>
  <si>
    <t>Usluge odvjetnika i pravnog savjetovanja</t>
  </si>
  <si>
    <t>32374</t>
  </si>
  <si>
    <t>Revizorske usluge</t>
  </si>
  <si>
    <t>32375</t>
  </si>
  <si>
    <t>Geodetsko-katastarske usluge</t>
  </si>
  <si>
    <t>32376</t>
  </si>
  <si>
    <t>Usluge vještačenja</t>
  </si>
  <si>
    <t>32377</t>
  </si>
  <si>
    <t>Usluge agencija, studentskog servisa (prijepisi, prijevodi i drugo)</t>
  </si>
  <si>
    <t>Znanstvenoistraživačke usluge</t>
  </si>
  <si>
    <t>32379</t>
  </si>
  <si>
    <t>Ostale intelektualne usluge</t>
  </si>
  <si>
    <t>3238</t>
  </si>
  <si>
    <t>Računalne usluge</t>
  </si>
  <si>
    <t>32381</t>
  </si>
  <si>
    <t>Usluge ažuriranja računalnih baza</t>
  </si>
  <si>
    <t>32382</t>
  </si>
  <si>
    <t>Usluge razvoja software-a</t>
  </si>
  <si>
    <t>32389</t>
  </si>
  <si>
    <t>Ostale računalne usluge</t>
  </si>
  <si>
    <t>3239</t>
  </si>
  <si>
    <t>Ostale usluge</t>
  </si>
  <si>
    <t>32391</t>
  </si>
  <si>
    <t>Grafičke i tiskarske usluge, usluge kopiranja i uvezivanja i slično</t>
  </si>
  <si>
    <t>32392</t>
  </si>
  <si>
    <t>Film i izrada fotografija</t>
  </si>
  <si>
    <t>32393</t>
  </si>
  <si>
    <t>Uređenje prostora</t>
  </si>
  <si>
    <t>32394</t>
  </si>
  <si>
    <t>Usluge pri registraciji prijevoznih sredstava</t>
  </si>
  <si>
    <t>32399</t>
  </si>
  <si>
    <t>Ostale nespomenute usluge</t>
  </si>
  <si>
    <t>329</t>
  </si>
  <si>
    <t>Ostali nespomenuti rashodi poslovanja</t>
  </si>
  <si>
    <t>3291</t>
  </si>
  <si>
    <t>Naknade za rad predstavničkih i izvršnih tijela, povjerenstava i slično</t>
  </si>
  <si>
    <t xml:space="preserve">Naknade članovima predstavničkih i izvršnih tijela </t>
  </si>
  <si>
    <t>32912</t>
  </si>
  <si>
    <t>Naknade članovima tjela i povjerenstava</t>
  </si>
  <si>
    <t>3292</t>
  </si>
  <si>
    <t>Premije osiguranja</t>
  </si>
  <si>
    <t>32921</t>
  </si>
  <si>
    <t>Premije osiguranja prijevoznih sredstava</t>
  </si>
  <si>
    <t>32922</t>
  </si>
  <si>
    <t>Premije osiguranja ostale imovine</t>
  </si>
  <si>
    <t>32923</t>
  </si>
  <si>
    <t>Premije osiguranja zaposlenih</t>
  </si>
  <si>
    <t>Rashodi protokola  (vijenci, cvijeće, svijeće i sl. )</t>
  </si>
  <si>
    <t>3293</t>
  </si>
  <si>
    <t>Reprezentacija</t>
  </si>
  <si>
    <t>32931</t>
  </si>
  <si>
    <t>Ostali financijski rashodi</t>
  </si>
  <si>
    <t>342</t>
  </si>
  <si>
    <t>Kamate za primljene kredite i zajmove</t>
  </si>
  <si>
    <t>343</t>
  </si>
  <si>
    <t>3431</t>
  </si>
  <si>
    <t>Bankarske usluge i usluge platnog prometa</t>
  </si>
  <si>
    <t>34311</t>
  </si>
  <si>
    <t>Usluge banaka</t>
  </si>
  <si>
    <t>34312</t>
  </si>
  <si>
    <t>Usluge platnog prometa</t>
  </si>
  <si>
    <t>Negativne tečajne razlike</t>
  </si>
  <si>
    <t>3433</t>
  </si>
  <si>
    <t>Zatezne kamate</t>
  </si>
  <si>
    <t>34333</t>
  </si>
  <si>
    <t>Zatezne kamate iz poslovnih odnosa i drugo</t>
  </si>
  <si>
    <t>Zatezne kamate za doprinose</t>
  </si>
  <si>
    <t>Ostali rashodi iz proteklih godina</t>
  </si>
  <si>
    <t>383</t>
  </si>
  <si>
    <t>Kazne, penali i naknade štete</t>
  </si>
  <si>
    <t>3831</t>
  </si>
  <si>
    <t>Naknade šteta pravnim i fizičkim osobama</t>
  </si>
  <si>
    <t>Ostale naknade šteta pravnim i fizičkim osobama</t>
  </si>
  <si>
    <t>3833</t>
  </si>
  <si>
    <t>Naknade šteta zaposlenicima</t>
  </si>
  <si>
    <t>38331</t>
  </si>
  <si>
    <t>385</t>
  </si>
  <si>
    <t>Izvanredni rashodi</t>
  </si>
  <si>
    <t>3859</t>
  </si>
  <si>
    <t>Ostali izvanredni rashodi</t>
  </si>
  <si>
    <t>38591</t>
  </si>
  <si>
    <t>4</t>
  </si>
  <si>
    <t>Rashodi za nabavu nefinancijske imovine</t>
  </si>
  <si>
    <t>41</t>
  </si>
  <si>
    <t>Rashodi za nabavu neproizvedene imovine</t>
  </si>
  <si>
    <t>411</t>
  </si>
  <si>
    <t>Nematerijalna imovina</t>
  </si>
  <si>
    <t>4111</t>
  </si>
  <si>
    <t>Zemljište</t>
  </si>
  <si>
    <t>41111</t>
  </si>
  <si>
    <t>Poljoprivredno zemljište</t>
  </si>
  <si>
    <t>41112</t>
  </si>
  <si>
    <t>Građevinsko zemljište</t>
  </si>
  <si>
    <t>41119</t>
  </si>
  <si>
    <t>Ostala zemljišta</t>
  </si>
  <si>
    <t>412</t>
  </si>
  <si>
    <t>4124</t>
  </si>
  <si>
    <t>Ostala prava</t>
  </si>
  <si>
    <t>41241</t>
  </si>
  <si>
    <t>Ulaganja na tuđoj imovini radi prava korištenja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</si>
  <si>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</si>
  <si>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</si>
  <si>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</si>
  <si>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</si>
  <si>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</si>
  <si>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</si>
  <si>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42121</t>
  </si>
  <si>
    <t>Uredski objekti</t>
  </si>
  <si>
    <t>42127</t>
  </si>
  <si>
    <t>Tvorničke hale, skladišta, silosi, garaže i slično</t>
  </si>
  <si>
    <t>Ostali poslovni građevinski objekti</t>
  </si>
  <si>
    <t>4214</t>
  </si>
  <si>
    <t>Ostali građevinski objekti</t>
  </si>
  <si>
    <t>42141</t>
  </si>
  <si>
    <t>Plinovod, vodovod, kanalizacija</t>
  </si>
  <si>
    <t>42149</t>
  </si>
  <si>
    <t>Ostali nespomenuti građevinski objekti</t>
  </si>
  <si>
    <t>422</t>
  </si>
  <si>
    <t>Postrojenja i oprema</t>
  </si>
  <si>
    <t>4221</t>
  </si>
  <si>
    <t>Uredska oprema i namještaj</t>
  </si>
  <si>
    <t>42211</t>
  </si>
  <si>
    <t>Računala i računalna oprema</t>
  </si>
  <si>
    <t>42212</t>
  </si>
  <si>
    <t>Uredski namještaj</t>
  </si>
  <si>
    <t>42219</t>
  </si>
  <si>
    <t>Ostala uredska oprema</t>
  </si>
  <si>
    <t>4222</t>
  </si>
  <si>
    <t>Komunikacijska oprema</t>
  </si>
  <si>
    <t>42221</t>
  </si>
  <si>
    <t>Radio i TV prijemnici</t>
  </si>
  <si>
    <t>42222</t>
  </si>
  <si>
    <t>Telefoni i ostali komunikacijski uređaji</t>
  </si>
  <si>
    <t>42223</t>
  </si>
  <si>
    <t>Telefonske i telegrafske centrale s pripadajućim instalacijama</t>
  </si>
  <si>
    <t>42229</t>
  </si>
  <si>
    <t>Ostala komunikacijska oprema</t>
  </si>
  <si>
    <t>4223</t>
  </si>
  <si>
    <t>Oprema za održavanje i zaštitu</t>
  </si>
  <si>
    <t>42231</t>
  </si>
  <si>
    <t>Oprema za grijanje, ventilaciju i hlađenje</t>
  </si>
  <si>
    <t>42232</t>
  </si>
  <si>
    <t>Oprema za održavanje prostorija</t>
  </si>
  <si>
    <t>42233</t>
  </si>
  <si>
    <t>Oprema za protupožarnu zaštitu (osim vozila)</t>
  </si>
  <si>
    <t>42239</t>
  </si>
  <si>
    <t>Ostala oprema za održavanje i zaštitu</t>
  </si>
  <si>
    <t>423</t>
  </si>
  <si>
    <t>Prijevozna sredstva</t>
  </si>
  <si>
    <t>4231</t>
  </si>
  <si>
    <t>Prijevozna sredstva u cestovnom prometu</t>
  </si>
  <si>
    <t>42316</t>
  </si>
  <si>
    <t>Terenska vozila (protupožarna, vojna i slično)</t>
  </si>
  <si>
    <t>42319</t>
  </si>
  <si>
    <t>Ostala prijevozna sredstva u cestovnom prometu</t>
  </si>
  <si>
    <t>4233</t>
  </si>
  <si>
    <t>Prijevozna sredstva u pomorskom i riječnom prometu</t>
  </si>
  <si>
    <t>42331</t>
  </si>
  <si>
    <t>Plovila</t>
  </si>
  <si>
    <t>Nematerijalna proizvedena imovina</t>
  </si>
  <si>
    <t>Ulaganja u računalne programe</t>
  </si>
  <si>
    <t>45</t>
  </si>
  <si>
    <t>Rashodi za dodatna ulaganja na nefinancijskoj imovini</t>
  </si>
  <si>
    <t>453</t>
  </si>
  <si>
    <t>Dodatna ulaganja na prijevoznim sredstvima</t>
  </si>
  <si>
    <t>4531</t>
  </si>
  <si>
    <t>45311</t>
  </si>
  <si>
    <t>5</t>
  </si>
  <si>
    <t>Izdaci za financijsku imovinu i otplate zajmova</t>
  </si>
  <si>
    <t>54</t>
  </si>
  <si>
    <t>Izdaci za otplatu glavnice primljenih kredita i zajmova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</si>
  <si>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</si>
  <si>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</si>
  <si>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</si>
  <si>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</si>
  <si>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54431</t>
  </si>
  <si>
    <t>Otplata glavnice primljenih kredita od tuzemnih kreditnih institucija izvan javnog sektora - kratkoročnih</t>
  </si>
  <si>
    <t>54432</t>
  </si>
  <si>
    <t>Otplata glavnice primljenih kredita od tuzemnih kreditnih institucija izvan javnog sektora - dugoročnih</t>
  </si>
  <si>
    <t>INDEKS</t>
  </si>
  <si>
    <t>6</t>
  </si>
  <si>
    <t>Prihodi poslovanja</t>
  </si>
  <si>
    <t>61</t>
  </si>
  <si>
    <t>Prihodi od poreza</t>
  </si>
  <si>
    <t>611</t>
  </si>
  <si>
    <t>Porez i prirez na dohodak</t>
  </si>
  <si>
    <t>6111</t>
  </si>
  <si>
    <t xml:space="preserve">Porez i prirez na dohodak od nesamostalnog rada </t>
  </si>
  <si>
    <t>61111</t>
  </si>
  <si>
    <t>Porez i prirez na dohodak od nesamostalnog rada i drugih samostalnih djelatnosti</t>
  </si>
  <si>
    <t>Dio poreza na dohodak dobiven kroz potpore izravnanja za decentralizirane funkcije</t>
  </si>
  <si>
    <t>63</t>
  </si>
  <si>
    <t>Pomoći iz inozemstva (darovnice) i od subjekata unutar opće države</t>
  </si>
  <si>
    <t>631</t>
  </si>
  <si>
    <t>Pomoći od inozemnih vlada</t>
  </si>
  <si>
    <t>6311</t>
  </si>
  <si>
    <t>Tekuće pomoći od inozemnih vlada</t>
  </si>
  <si>
    <t>63111</t>
  </si>
  <si>
    <t>6312</t>
  </si>
  <si>
    <t>Kapitalne pomoći od inozemnih vlada</t>
  </si>
  <si>
    <t>63121</t>
  </si>
  <si>
    <t>632</t>
  </si>
  <si>
    <t>Pomoći od međunarodnih organizacija</t>
  </si>
  <si>
    <t>6321</t>
  </si>
  <si>
    <t>Tekuće pomoći od međunarodnih organizacija</t>
  </si>
  <si>
    <t>63211</t>
  </si>
  <si>
    <t>6322</t>
  </si>
  <si>
    <t>Kapitalne pomoći od međunarodnih organizacija</t>
  </si>
  <si>
    <t>63221</t>
  </si>
  <si>
    <t>633</t>
  </si>
  <si>
    <t xml:space="preserve">Pomoći iz proračuna </t>
  </si>
  <si>
    <t>6331</t>
  </si>
  <si>
    <t>Tekuće pomoći iz proračuna</t>
  </si>
  <si>
    <t>63311</t>
  </si>
  <si>
    <t>63312</t>
  </si>
  <si>
    <t xml:space="preserve">Tekuće pomoći iz županijskog proračuna   </t>
  </si>
  <si>
    <t>63313</t>
  </si>
  <si>
    <t>63314</t>
  </si>
  <si>
    <t>6332</t>
  </si>
  <si>
    <t xml:space="preserve">Kapitalne pomoći iz proračuna </t>
  </si>
  <si>
    <t>63321</t>
  </si>
  <si>
    <t>Kapitalne pomoći iz državnog proračuna</t>
  </si>
  <si>
    <t>63322</t>
  </si>
  <si>
    <t>Kapitalne pomoći iz županijskog proračuna</t>
  </si>
  <si>
    <t>63323</t>
  </si>
  <si>
    <t>Kapitalne pomoći iz gradskog proračuna</t>
  </si>
  <si>
    <t>63324</t>
  </si>
  <si>
    <t>Kapitalne pomoći iz općinskog proračuna</t>
  </si>
  <si>
    <t>Pomoći od ostalih subjekata unutar općeg proračuna</t>
  </si>
  <si>
    <t>Kapitalne pomoći od izvanproračunskih korisnika županijskih,gradskih i općinskih proračuna</t>
  </si>
  <si>
    <t>64</t>
  </si>
  <si>
    <t>Prihodi od imovine</t>
  </si>
  <si>
    <t>641</t>
  </si>
  <si>
    <t>Prihodi od financijske imovine</t>
  </si>
  <si>
    <t>Kamate na depozite po viđenju</t>
  </si>
  <si>
    <t>Prihodi od pozitivnih tečajnih razlika</t>
  </si>
  <si>
    <t>642</t>
  </si>
  <si>
    <t>Prihodi od nefinancijske imovine</t>
  </si>
  <si>
    <t>6423</t>
  </si>
  <si>
    <t>Ostali prihodi od nefinancijske imovine</t>
  </si>
  <si>
    <t xml:space="preserve">Prihodi od nadoknade šteta s osnova osiguranja (totalna šteta) </t>
  </si>
  <si>
    <t>65</t>
  </si>
  <si>
    <t>Prihodi od administrativnih pristojbi i po posebnim propisima</t>
  </si>
  <si>
    <t>652</t>
  </si>
  <si>
    <t>Prihodi po posebnim propisima</t>
  </si>
  <si>
    <t>6526</t>
  </si>
  <si>
    <t xml:space="preserve">Ostali nespomenuti prihodi </t>
  </si>
  <si>
    <t>Prihodi od osiguranja, refundacije štete</t>
  </si>
  <si>
    <t>65269</t>
  </si>
  <si>
    <t>66</t>
  </si>
  <si>
    <t>Ostali prihodi</t>
  </si>
  <si>
    <t>661</t>
  </si>
  <si>
    <t>Prihodi koje proračuni i proračunski korisnici ostvare obavljanjem poslova na tržištu (vlastiti prihodi)</t>
  </si>
  <si>
    <t>Prihodi od prodaje robe</t>
  </si>
  <si>
    <t>Prihodi od obavljanja osnovnih poslova vlastite djelatnosti</t>
  </si>
  <si>
    <t>663</t>
  </si>
  <si>
    <t xml:space="preserve">Donacije od pravnih i fizičkih osoba izvan opće države </t>
  </si>
  <si>
    <t>Prihodi iz proračuna</t>
  </si>
  <si>
    <t>Prihod za financiranje rashoda poslovanja</t>
  </si>
  <si>
    <t>67111-1</t>
  </si>
  <si>
    <t>Kazne, upravne mjere i ostali prihodi</t>
  </si>
  <si>
    <t>68311-0</t>
  </si>
  <si>
    <t>Prihodi od prodaje nefinancijske imovine</t>
  </si>
  <si>
    <t>Prihod od prodaje proizvodne dugotrajne imovine</t>
  </si>
  <si>
    <t>Prihod od prodaje prijevoznih sredstava</t>
  </si>
  <si>
    <t>7231</t>
  </si>
  <si>
    <t>Prijevozno sredstvo u cestovnom prometu</t>
  </si>
  <si>
    <t>84</t>
  </si>
  <si>
    <t>Primici od zaduživanja</t>
  </si>
  <si>
    <t>Kamate za primljene kredite od tuzemnih kreditnih institucija u javnom  sektoru</t>
  </si>
  <si>
    <t>34222</t>
  </si>
  <si>
    <t>Kamate za primljene kredite od tuzemnih kreditnih institucija izvan javnog  sektora</t>
  </si>
  <si>
    <t>34233</t>
  </si>
  <si>
    <t xml:space="preserve">Ostali prihodi  </t>
  </si>
  <si>
    <t>Ostali prihodii</t>
  </si>
  <si>
    <t>72316</t>
  </si>
  <si>
    <t>Terenska vozila (protupožarna, vojna i sl.)</t>
  </si>
  <si>
    <t>Pomoćni materijal - naljepnice vat.apar.</t>
  </si>
  <si>
    <t>Pomoći proračunskim korisnicima iz proračuna koji im nije nadležan</t>
  </si>
  <si>
    <t>Tekuće pomoći proračunskim korisnicima iz proračuna koji im nije nadležan</t>
  </si>
  <si>
    <t>Tekuće pomoći iz državnog proračuna proračunskim korisnicima proračuna JLP(R)S</t>
  </si>
  <si>
    <t>Kapitalne pomoći proračunskim korisnicima iz proračuna koji im nije nadležan</t>
  </si>
  <si>
    <t>Kapitalne pomoći  proračunskim korisnicima iz proračuna JLP(R)S koji im nije nadležan</t>
  </si>
  <si>
    <t>Vlastiti izvori</t>
  </si>
  <si>
    <t>Rezultat poslovanja</t>
  </si>
  <si>
    <t>Višak / manjak prihoda</t>
  </si>
  <si>
    <t>Višak prihoda</t>
  </si>
  <si>
    <t>Višak prihoda od financojske imovine</t>
  </si>
  <si>
    <t>UKUPNO razred 6,7, 8 i 9</t>
  </si>
  <si>
    <t>Ostali prihodi za posebne namjene</t>
  </si>
  <si>
    <t>Primljeni krediti od tuzemnih kreditnih institucija u  javnom sektoru - dugoročni</t>
  </si>
  <si>
    <t>Primljeni krediti od tuzemnih kreditnih institucija u javnom sektoru - kratkoročni</t>
  </si>
  <si>
    <t>Primljeni krediti i zajmovi od kreditnih i ostalih financijskih institucija u javnom sektoru</t>
  </si>
  <si>
    <t xml:space="preserve">Primljeni krediti od tuzemnih kreditnih institucija u  javnom sektoru </t>
  </si>
  <si>
    <t>Manjak  prihoda od nefinancijske imovine</t>
  </si>
  <si>
    <t xml:space="preserve">Višak prihoda poslovanja </t>
  </si>
  <si>
    <t>Tekuće donacije</t>
  </si>
  <si>
    <t>Tekuće donacije u novcu</t>
  </si>
  <si>
    <t>Tekuće donacije udrugama</t>
  </si>
  <si>
    <t>Sportska oprema</t>
  </si>
  <si>
    <t xml:space="preserve">      </t>
  </si>
  <si>
    <t>Dražen Sinković</t>
  </si>
  <si>
    <t xml:space="preserve">     Zapovjednik</t>
  </si>
  <si>
    <t>Donacije</t>
  </si>
  <si>
    <t>Donacije od neprofitnih organizacija</t>
  </si>
  <si>
    <t xml:space="preserve">Donacije od fizičkih osoba </t>
  </si>
  <si>
    <t>Donacije od trgovačkih društava</t>
  </si>
  <si>
    <t xml:space="preserve"> Donacije od ostalih subjekata izvan općeg proračuna</t>
  </si>
  <si>
    <t>PLAN 2022. GOD</t>
  </si>
  <si>
    <t>PRVI REBALANS 2022. GOD</t>
  </si>
  <si>
    <t>Tekuće pomoći iz državnog proračuna (MUP)</t>
  </si>
  <si>
    <r>
      <t xml:space="preserve">Tekuće pomoći iz općinskog proračuna </t>
    </r>
    <r>
      <rPr>
        <b/>
        <sz val="10"/>
        <color indexed="8"/>
        <rFont val="Times New Roman"/>
        <family val="1"/>
        <charset val="238"/>
      </rPr>
      <t>(16 općina)</t>
    </r>
  </si>
  <si>
    <r>
      <t xml:space="preserve">Tekuće pomoći iz gradskog proračuna </t>
    </r>
    <r>
      <rPr>
        <b/>
        <sz val="10"/>
        <color indexed="8"/>
        <rFont val="Times New Roman"/>
        <family val="1"/>
        <charset val="238"/>
      </rPr>
      <t>(6 gradova)</t>
    </r>
  </si>
  <si>
    <t>5422</t>
  </si>
  <si>
    <t>54221</t>
  </si>
  <si>
    <t>54222</t>
  </si>
  <si>
    <t>Otplata glavnice primljenih kredita i zajmova od kreditnih i ostalih financijskih institucija u javnom sektoru</t>
  </si>
  <si>
    <t>Otplata glavnice primljenih kredita od kreditnih institucija u javnom sektoru</t>
  </si>
  <si>
    <t>Otplata glavnice primljenih kredita od kreditnih institucija u javnom sektoru - kratkoročni</t>
  </si>
  <si>
    <t>Otplata glavnice primljenih kredita od kreditnih institucija u javnom sektoru - dugoročni</t>
  </si>
  <si>
    <t>Kamate za primljene kredite i zajmove od kreditnih i ostalih financijskih institucija u javnom sektoru</t>
  </si>
  <si>
    <t>Prihodi iz proračuna za financiranje redovne djelatnosti prorač. korisnika</t>
  </si>
  <si>
    <t>Prihod za financiranje rashoda poslovanja-HVZ, VZGZ, VZKZŽ</t>
  </si>
  <si>
    <t>DRUGI REBALANS 2022. GOD</t>
  </si>
  <si>
    <t>Tekuće pomoći iz državnog proračuna temeljem EU prijenosa</t>
  </si>
  <si>
    <t>Kapitalne donacije od neprofitnih organizacija</t>
  </si>
  <si>
    <t xml:space="preserve">Kapitalne donacije
</t>
  </si>
  <si>
    <t>Tekuće pomoći iz državnog proračuna temeljem prijenosa EU sredstava</t>
  </si>
  <si>
    <t>Pomoći iz državnog proračuna temeljem prijenosa EU sredstava</t>
  </si>
  <si>
    <t>Prihodi iz nadležnog proračuna za financiranje rashoda za nabavu nefinancijske imovine</t>
  </si>
  <si>
    <t>IZVRŠENJE 1-12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</si>
</sst>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#,##0;\-"/>
    <numFmt numFmtId="165" formatCode="#,##0.00\ _k_n"/>
  </numFmts>
  <fonts count="35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6"/>
      <name val="Arial"/>
      <family val="2"/>
    </font>
    <font>
      <b/>
      <sz val="10"/>
      <name val="Times New Roman"/>
      <family val="1"/>
      <charset val="238"/>
    </font>
    <font>
      <b/>
      <sz val="14"/>
      <name val="Arial"/>
      <family val="2"/>
    </font>
    <font>
      <b/>
      <sz val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</font>
    <font>
      <sz val="12"/>
      <name val="Arial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1"/>
      <name val="Arial"/>
      <family val="2"/>
    </font>
    <font>
      <b/>
      <sz val="12"/>
      <color theme="1"/>
      <name val="Calibri"/>
      <family val="2"/>
      <charset val="238"/>
      <scheme val="minor"/>
    </font>
    <font>
      <b/>
      <sz val="10"/>
      <color theme="0" tint="-0.34998626667073579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Arial"/>
      <family val="2"/>
    </font>
    <font>
      <b/>
      <sz val="10"/>
      <color theme="0"/>
      <name val="Arial"/>
      <family val="2"/>
      <charset val="238"/>
    </font>
    <font>
      <b/>
      <sz val="14"/>
      <color theme="0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1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3" tint="0.59999389629810485"/>
        <bgColor indexed="8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8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7" tint="0.39997558519241921"/>
        <bgColor indexed="8"/>
      </patternFill>
    </fill>
    <fill>
      <patternFill patternType="solid">
        <fgColor theme="9" tint="0.59999389629810485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8"/>
      </patternFill>
    </fill>
    <fill>
      <patternFill patternType="solid">
        <fgColor indexed="2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indexed="8"/>
      </patternFill>
    </fill>
    <fill>
      <patternFill patternType="solid">
        <fgColor rgb="FFCC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36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vertical="center"/>
    </xf>
    <xf numFmtId="10" fontId="3" fillId="2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4" fontId="9" fillId="4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2" fillId="0" borderId="1" xfId="1" applyFont="1" applyBorder="1" applyAlignment="1">
      <alignment horizontal="center" wrapText="1"/>
    </xf>
    <xf numFmtId="4" fontId="11" fillId="0" borderId="1" xfId="0" applyNumberFormat="1" applyFont="1" applyBorder="1"/>
    <xf numFmtId="4" fontId="12" fillId="0" borderId="1" xfId="0" applyNumberFormat="1" applyFont="1" applyBorder="1"/>
    <xf numFmtId="0" fontId="10" fillId="0" borderId="1" xfId="0" applyFont="1" applyBorder="1" applyAlignment="1">
      <alignment horizontal="center"/>
    </xf>
    <xf numFmtId="49" fontId="2" fillId="0" borderId="1" xfId="1" quotePrefix="1" applyNumberFormat="1" applyFont="1" applyBorder="1" applyAlignment="1">
      <alignment horizontal="center" wrapText="1"/>
    </xf>
    <xf numFmtId="0" fontId="10" fillId="0" borderId="1" xfId="1" applyFont="1" applyBorder="1" applyAlignment="1">
      <alignment horizontal="center" wrapText="1"/>
    </xf>
    <xf numFmtId="0" fontId="10" fillId="4" borderId="1" xfId="0" applyFont="1" applyFill="1" applyBorder="1" applyAlignment="1">
      <alignment horizontal="center"/>
    </xf>
    <xf numFmtId="0" fontId="10" fillId="4" borderId="1" xfId="1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13" fillId="0" borderId="1" xfId="1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2" applyFont="1" applyBorder="1" applyAlignment="1">
      <alignment horizontal="center" wrapText="1"/>
    </xf>
    <xf numFmtId="0" fontId="2" fillId="0" borderId="1" xfId="2" applyFont="1" applyBorder="1" applyAlignment="1">
      <alignment horizontal="center" wrapText="1"/>
    </xf>
    <xf numFmtId="0" fontId="10" fillId="0" borderId="1" xfId="2" applyFont="1" applyBorder="1" applyAlignment="1">
      <alignment horizontal="center" wrapText="1"/>
    </xf>
    <xf numFmtId="0" fontId="3" fillId="5" borderId="1" xfId="3" applyFont="1" applyFill="1" applyBorder="1" applyAlignment="1">
      <alignment horizontal="center" wrapText="1"/>
    </xf>
    <xf numFmtId="0" fontId="3" fillId="5" borderId="1" xfId="3" applyFont="1" applyFill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49" fontId="13" fillId="0" borderId="1" xfId="3" applyNumberFormat="1" applyFont="1" applyBorder="1" applyAlignment="1">
      <alignment horizontal="center" wrapText="1"/>
    </xf>
    <xf numFmtId="0" fontId="13" fillId="0" borderId="1" xfId="3" applyFont="1" applyBorder="1" applyAlignment="1">
      <alignment horizontal="left" wrapText="1"/>
    </xf>
    <xf numFmtId="0" fontId="3" fillId="0" borderId="0" xfId="3" applyFont="1" applyAlignment="1">
      <alignment horizontal="center" wrapText="1"/>
    </xf>
    <xf numFmtId="0" fontId="3" fillId="0" borderId="0" xfId="0" applyFont="1" applyAlignment="1">
      <alignment horizontal="center"/>
    </xf>
    <xf numFmtId="49" fontId="16" fillId="0" borderId="0" xfId="0" applyNumberFormat="1" applyFont="1" applyAlignment="1">
      <alignment horizontal="center"/>
    </xf>
    <xf numFmtId="10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10" fillId="4" borderId="1" xfId="1" applyFont="1" applyFill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2" fillId="0" borderId="1" xfId="2" applyFont="1" applyBorder="1" applyAlignment="1">
      <alignment horizontal="left" vertical="center" wrapText="1"/>
    </xf>
    <xf numFmtId="0" fontId="14" fillId="0" borderId="1" xfId="2" applyFont="1" applyBorder="1" applyAlignment="1">
      <alignment horizontal="left" vertical="center" wrapText="1"/>
    </xf>
    <xf numFmtId="0" fontId="13" fillId="0" borderId="1" xfId="3" applyFont="1" applyBorder="1" applyAlignment="1">
      <alignment horizontal="left" vertical="center" wrapText="1"/>
    </xf>
    <xf numFmtId="0" fontId="3" fillId="0" borderId="0" xfId="3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0" fontId="7" fillId="7" borderId="1" xfId="0" applyNumberFormat="1" applyFont="1" applyFill="1" applyBorder="1"/>
    <xf numFmtId="10" fontId="7" fillId="8" borderId="1" xfId="0" applyNumberFormat="1" applyFont="1" applyFill="1" applyBorder="1"/>
    <xf numFmtId="10" fontId="7" fillId="9" borderId="1" xfId="0" applyNumberFormat="1" applyFont="1" applyFill="1" applyBorder="1"/>
    <xf numFmtId="10" fontId="7" fillId="10" borderId="1" xfId="0" applyNumberFormat="1" applyFont="1" applyFill="1" applyBorder="1"/>
    <xf numFmtId="10" fontId="7" fillId="11" borderId="1" xfId="0" applyNumberFormat="1" applyFont="1" applyFill="1" applyBorder="1"/>
    <xf numFmtId="10" fontId="7" fillId="13" borderId="1" xfId="0" applyNumberFormat="1" applyFont="1" applyFill="1" applyBorder="1"/>
    <xf numFmtId="4" fontId="9" fillId="10" borderId="1" xfId="0" applyNumberFormat="1" applyFont="1" applyFill="1" applyBorder="1"/>
    <xf numFmtId="0" fontId="0" fillId="7" borderId="0" xfId="0" applyFill="1"/>
    <xf numFmtId="10" fontId="7" fillId="16" borderId="1" xfId="0" applyNumberFormat="1" applyFont="1" applyFill="1" applyBorder="1"/>
    <xf numFmtId="0" fontId="0" fillId="16" borderId="0" xfId="0" applyFill="1"/>
    <xf numFmtId="0" fontId="7" fillId="17" borderId="1" xfId="1" applyFont="1" applyFill="1" applyBorder="1" applyAlignment="1">
      <alignment horizontal="center" wrapText="1"/>
    </xf>
    <xf numFmtId="0" fontId="7" fillId="18" borderId="1" xfId="0" applyFont="1" applyFill="1" applyBorder="1" applyAlignment="1">
      <alignment horizontal="center"/>
    </xf>
    <xf numFmtId="0" fontId="7" fillId="17" borderId="1" xfId="1" applyFont="1" applyFill="1" applyBorder="1" applyAlignment="1">
      <alignment horizontal="left" vertical="center" wrapText="1"/>
    </xf>
    <xf numFmtId="4" fontId="7" fillId="18" borderId="1" xfId="0" applyNumberFormat="1" applyFont="1" applyFill="1" applyBorder="1"/>
    <xf numFmtId="10" fontId="7" fillId="18" borderId="1" xfId="0" applyNumberFormat="1" applyFont="1" applyFill="1" applyBorder="1"/>
    <xf numFmtId="0" fontId="0" fillId="18" borderId="0" xfId="0" applyFill="1"/>
    <xf numFmtId="0" fontId="0" fillId="10" borderId="0" xfId="0" applyFill="1"/>
    <xf numFmtId="0" fontId="5" fillId="14" borderId="1" xfId="1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/>
    </xf>
    <xf numFmtId="0" fontId="5" fillId="14" borderId="1" xfId="1" applyFont="1" applyFill="1" applyBorder="1" applyAlignment="1">
      <alignment horizontal="left" vertical="center" wrapText="1"/>
    </xf>
    <xf numFmtId="4" fontId="5" fillId="7" borderId="1" xfId="0" applyNumberFormat="1" applyFont="1" applyFill="1" applyBorder="1"/>
    <xf numFmtId="0" fontId="8" fillId="20" borderId="1" xfId="1" applyFont="1" applyFill="1" applyBorder="1" applyAlignment="1">
      <alignment horizontal="center" wrapText="1"/>
    </xf>
    <xf numFmtId="0" fontId="8" fillId="9" borderId="1" xfId="0" applyFont="1" applyFill="1" applyBorder="1" applyAlignment="1">
      <alignment horizontal="center"/>
    </xf>
    <xf numFmtId="0" fontId="8" fillId="20" borderId="1" xfId="1" applyFont="1" applyFill="1" applyBorder="1" applyAlignment="1">
      <alignment horizontal="left" vertical="center" wrapText="1"/>
    </xf>
    <xf numFmtId="4" fontId="9" fillId="9" borderId="1" xfId="0" applyNumberFormat="1" applyFont="1" applyFill="1" applyBorder="1"/>
    <xf numFmtId="0" fontId="0" fillId="9" borderId="0" xfId="0" applyFill="1"/>
    <xf numFmtId="0" fontId="0" fillId="8" borderId="0" xfId="0" applyFill="1"/>
    <xf numFmtId="0" fontId="8" fillId="10" borderId="1" xfId="0" applyFont="1" applyFill="1" applyBorder="1" applyAlignment="1">
      <alignment horizontal="center"/>
    </xf>
    <xf numFmtId="0" fontId="8" fillId="19" borderId="1" xfId="1" applyFont="1" applyFill="1" applyBorder="1" applyAlignment="1">
      <alignment horizontal="center" wrapText="1"/>
    </xf>
    <xf numFmtId="0" fontId="8" fillId="19" borderId="1" xfId="1" applyFont="1" applyFill="1" applyBorder="1" applyAlignment="1">
      <alignment horizontal="left" vertical="center" wrapText="1"/>
    </xf>
    <xf numFmtId="0" fontId="10" fillId="16" borderId="1" xfId="0" applyFont="1" applyFill="1" applyBorder="1" applyAlignment="1">
      <alignment horizontal="center"/>
    </xf>
    <xf numFmtId="0" fontId="10" fillId="15" borderId="1" xfId="1" applyFont="1" applyFill="1" applyBorder="1" applyAlignment="1">
      <alignment horizontal="center" wrapText="1"/>
    </xf>
    <xf numFmtId="0" fontId="10" fillId="15" borderId="1" xfId="1" applyFont="1" applyFill="1" applyBorder="1" applyAlignment="1">
      <alignment horizontal="left" vertical="center" wrapText="1"/>
    </xf>
    <xf numFmtId="4" fontId="9" fillId="16" borderId="1" xfId="0" applyNumberFormat="1" applyFont="1" applyFill="1" applyBorder="1" applyAlignment="1">
      <alignment horizontal="left"/>
    </xf>
    <xf numFmtId="4" fontId="9" fillId="16" borderId="1" xfId="0" applyNumberFormat="1" applyFont="1" applyFill="1" applyBorder="1" applyAlignment="1">
      <alignment horizontal="left" vertical="center"/>
    </xf>
    <xf numFmtId="0" fontId="2" fillId="16" borderId="1" xfId="0" applyFont="1" applyFill="1" applyBorder="1" applyAlignment="1">
      <alignment horizontal="center"/>
    </xf>
    <xf numFmtId="0" fontId="2" fillId="15" borderId="1" xfId="1" applyFont="1" applyFill="1" applyBorder="1" applyAlignment="1">
      <alignment horizontal="center" wrapText="1"/>
    </xf>
    <xf numFmtId="0" fontId="10" fillId="16" borderId="1" xfId="0" quotePrefix="1" applyFont="1" applyFill="1" applyBorder="1" applyAlignment="1">
      <alignment horizontal="center"/>
    </xf>
    <xf numFmtId="49" fontId="10" fillId="16" borderId="1" xfId="1" applyNumberFormat="1" applyFont="1" applyFill="1" applyBorder="1" applyAlignment="1">
      <alignment horizontal="center" wrapText="1"/>
    </xf>
    <xf numFmtId="0" fontId="10" fillId="16" borderId="1" xfId="1" applyFont="1" applyFill="1" applyBorder="1" applyAlignment="1">
      <alignment horizontal="left" vertical="center" wrapText="1"/>
    </xf>
    <xf numFmtId="0" fontId="3" fillId="16" borderId="1" xfId="0" applyFont="1" applyFill="1" applyBorder="1" applyAlignment="1">
      <alignment horizontal="center"/>
    </xf>
    <xf numFmtId="0" fontId="3" fillId="16" borderId="1" xfId="1" applyFont="1" applyFill="1" applyBorder="1" applyAlignment="1">
      <alignment horizontal="center" wrapText="1"/>
    </xf>
    <xf numFmtId="49" fontId="3" fillId="16" borderId="1" xfId="0" applyNumberFormat="1" applyFont="1" applyFill="1" applyBorder="1" applyAlignment="1">
      <alignment horizontal="center"/>
    </xf>
    <xf numFmtId="0" fontId="3" fillId="16" borderId="1" xfId="1" applyFont="1" applyFill="1" applyBorder="1" applyAlignment="1">
      <alignment horizontal="left" vertical="center" wrapText="1"/>
    </xf>
    <xf numFmtId="0" fontId="8" fillId="16" borderId="1" xfId="0" applyFont="1" applyFill="1" applyBorder="1" applyAlignment="1">
      <alignment horizontal="center"/>
    </xf>
    <xf numFmtId="0" fontId="8" fillId="15" borderId="1" xfId="2" applyFont="1" applyFill="1" applyBorder="1" applyAlignment="1">
      <alignment horizontal="center" wrapText="1"/>
    </xf>
    <xf numFmtId="0" fontId="10" fillId="15" borderId="1" xfId="2" applyFont="1" applyFill="1" applyBorder="1" applyAlignment="1">
      <alignment horizontal="center" wrapText="1"/>
    </xf>
    <xf numFmtId="0" fontId="10" fillId="15" borderId="1" xfId="2" applyFont="1" applyFill="1" applyBorder="1" applyAlignment="1">
      <alignment horizontal="left" vertical="center" wrapText="1"/>
    </xf>
    <xf numFmtId="0" fontId="8" fillId="19" borderId="1" xfId="2" applyFont="1" applyFill="1" applyBorder="1" applyAlignment="1">
      <alignment horizontal="center" wrapText="1"/>
    </xf>
    <xf numFmtId="0" fontId="8" fillId="19" borderId="1" xfId="2" applyFont="1" applyFill="1" applyBorder="1" applyAlignment="1">
      <alignment horizontal="left" vertical="center" wrapText="1"/>
    </xf>
    <xf numFmtId="4" fontId="9" fillId="10" borderId="1" xfId="0" applyNumberFormat="1" applyFont="1" applyFill="1" applyBorder="1" applyAlignment="1">
      <alignment horizontal="right" vertical="center"/>
    </xf>
    <xf numFmtId="0" fontId="10" fillId="10" borderId="1" xfId="0" applyFont="1" applyFill="1" applyBorder="1" applyAlignment="1">
      <alignment horizontal="center"/>
    </xf>
    <xf numFmtId="0" fontId="10" fillId="19" borderId="1" xfId="2" applyFont="1" applyFill="1" applyBorder="1" applyAlignment="1">
      <alignment horizontal="center" wrapText="1"/>
    </xf>
    <xf numFmtId="0" fontId="3" fillId="10" borderId="1" xfId="0" applyFont="1" applyFill="1" applyBorder="1" applyAlignment="1">
      <alignment horizontal="center"/>
    </xf>
    <xf numFmtId="49" fontId="3" fillId="16" borderId="1" xfId="3" applyNumberFormat="1" applyFont="1" applyFill="1" applyBorder="1" applyAlignment="1">
      <alignment horizontal="center" wrapText="1"/>
    </xf>
    <xf numFmtId="0" fontId="3" fillId="16" borderId="1" xfId="3" applyFont="1" applyFill="1" applyBorder="1" applyAlignment="1">
      <alignment horizontal="left" vertical="center" wrapText="1"/>
    </xf>
    <xf numFmtId="0" fontId="3" fillId="10" borderId="1" xfId="1" applyFont="1" applyFill="1" applyBorder="1" applyAlignment="1">
      <alignment horizontal="center" wrapText="1"/>
    </xf>
    <xf numFmtId="49" fontId="3" fillId="10" borderId="1" xfId="0" applyNumberFormat="1" applyFont="1" applyFill="1" applyBorder="1" applyAlignment="1">
      <alignment horizontal="center"/>
    </xf>
    <xf numFmtId="0" fontId="3" fillId="10" borderId="1" xfId="1" applyFont="1" applyFill="1" applyBorder="1" applyAlignment="1">
      <alignment horizontal="left" vertical="center" wrapText="1"/>
    </xf>
    <xf numFmtId="0" fontId="3" fillId="10" borderId="1" xfId="3" applyFont="1" applyFill="1" applyBorder="1" applyAlignment="1">
      <alignment horizontal="center" wrapText="1"/>
    </xf>
    <xf numFmtId="49" fontId="9" fillId="10" borderId="1" xfId="0" applyNumberFormat="1" applyFont="1" applyFill="1" applyBorder="1" applyAlignment="1">
      <alignment horizontal="center"/>
    </xf>
    <xf numFmtId="0" fontId="3" fillId="10" borderId="1" xfId="3" applyFont="1" applyFill="1" applyBorder="1" applyAlignment="1">
      <alignment horizontal="left" vertical="center" wrapText="1"/>
    </xf>
    <xf numFmtId="0" fontId="3" fillId="9" borderId="1" xfId="3" applyFont="1" applyFill="1" applyBorder="1" applyAlignment="1">
      <alignment horizontal="center" wrapText="1"/>
    </xf>
    <xf numFmtId="0" fontId="3" fillId="9" borderId="1" xfId="0" applyFont="1" applyFill="1" applyBorder="1" applyAlignment="1">
      <alignment horizontal="center"/>
    </xf>
    <xf numFmtId="49" fontId="16" fillId="9" borderId="1" xfId="0" applyNumberFormat="1" applyFont="1" applyFill="1" applyBorder="1" applyAlignment="1">
      <alignment horizontal="center"/>
    </xf>
    <xf numFmtId="0" fontId="3" fillId="9" borderId="1" xfId="3" applyFont="1" applyFill="1" applyBorder="1" applyAlignment="1">
      <alignment horizontal="left" vertical="center" wrapText="1"/>
    </xf>
    <xf numFmtId="0" fontId="8" fillId="20" borderId="1" xfId="2" applyFont="1" applyFill="1" applyBorder="1" applyAlignment="1">
      <alignment horizontal="center" wrapText="1"/>
    </xf>
    <xf numFmtId="0" fontId="8" fillId="20" borderId="1" xfId="2" applyFont="1" applyFill="1" applyBorder="1" applyAlignment="1">
      <alignment horizontal="left" vertical="center" wrapText="1"/>
    </xf>
    <xf numFmtId="4" fontId="8" fillId="9" borderId="1" xfId="0" applyNumberFormat="1" applyFont="1" applyFill="1" applyBorder="1" applyAlignment="1">
      <alignment horizontal="right" vertical="center"/>
    </xf>
    <xf numFmtId="0" fontId="7" fillId="22" borderId="1" xfId="2" applyFont="1" applyFill="1" applyBorder="1" applyAlignment="1">
      <alignment horizontal="center" wrapText="1"/>
    </xf>
    <xf numFmtId="0" fontId="7" fillId="11" borderId="1" xfId="0" applyFont="1" applyFill="1" applyBorder="1" applyAlignment="1">
      <alignment horizontal="center"/>
    </xf>
    <xf numFmtId="0" fontId="7" fillId="22" borderId="1" xfId="2" applyFont="1" applyFill="1" applyBorder="1" applyAlignment="1">
      <alignment horizontal="left" vertical="center" wrapText="1"/>
    </xf>
    <xf numFmtId="4" fontId="7" fillId="11" borderId="1" xfId="0" applyNumberFormat="1" applyFont="1" applyFill="1" applyBorder="1" applyAlignment="1">
      <alignment horizontal="right" vertical="center"/>
    </xf>
    <xf numFmtId="0" fontId="0" fillId="11" borderId="0" xfId="0" applyFill="1"/>
    <xf numFmtId="0" fontId="8" fillId="11" borderId="1" xfId="0" applyFont="1" applyFill="1" applyBorder="1" applyAlignment="1">
      <alignment horizontal="center"/>
    </xf>
    <xf numFmtId="0" fontId="8" fillId="22" borderId="1" xfId="1" applyFont="1" applyFill="1" applyBorder="1" applyAlignment="1">
      <alignment horizontal="center" wrapText="1"/>
    </xf>
    <xf numFmtId="0" fontId="8" fillId="22" borderId="1" xfId="1" applyFont="1" applyFill="1" applyBorder="1" applyAlignment="1">
      <alignment horizontal="left" vertical="center" wrapText="1"/>
    </xf>
    <xf numFmtId="4" fontId="9" fillId="11" borderId="1" xfId="0" applyNumberFormat="1" applyFont="1" applyFill="1" applyBorder="1" applyAlignment="1">
      <alignment horizontal="right" vertical="center"/>
    </xf>
    <xf numFmtId="0" fontId="10" fillId="11" borderId="1" xfId="0" applyFont="1" applyFill="1" applyBorder="1" applyAlignment="1">
      <alignment horizontal="center"/>
    </xf>
    <xf numFmtId="0" fontId="10" fillId="22" borderId="1" xfId="1" applyFont="1" applyFill="1" applyBorder="1" applyAlignment="1">
      <alignment horizontal="center" wrapText="1"/>
    </xf>
    <xf numFmtId="0" fontId="10" fillId="22" borderId="1" xfId="1" applyFont="1" applyFill="1" applyBorder="1" applyAlignment="1">
      <alignment horizontal="left" vertical="center" wrapText="1"/>
    </xf>
    <xf numFmtId="4" fontId="9" fillId="11" borderId="1" xfId="0" applyNumberFormat="1" applyFont="1" applyFill="1" applyBorder="1" applyAlignment="1">
      <alignment horizontal="left" vertical="center"/>
    </xf>
    <xf numFmtId="0" fontId="2" fillId="11" borderId="1" xfId="0" applyFont="1" applyFill="1" applyBorder="1" applyAlignment="1">
      <alignment horizontal="center"/>
    </xf>
    <xf numFmtId="0" fontId="2" fillId="11" borderId="1" xfId="1" applyFont="1" applyFill="1" applyBorder="1" applyAlignment="1">
      <alignment horizontal="center" wrapText="1"/>
    </xf>
    <xf numFmtId="0" fontId="2" fillId="11" borderId="1" xfId="1" applyFont="1" applyFill="1" applyBorder="1" applyAlignment="1">
      <alignment horizontal="left" vertical="center" wrapText="1"/>
    </xf>
    <xf numFmtId="4" fontId="12" fillId="11" borderId="1" xfId="0" applyNumberFormat="1" applyFont="1" applyFill="1" applyBorder="1"/>
    <xf numFmtId="0" fontId="7" fillId="21" borderId="1" xfId="1" applyFont="1" applyFill="1" applyBorder="1" applyAlignment="1">
      <alignment horizontal="center" wrapText="1"/>
    </xf>
    <xf numFmtId="0" fontId="7" fillId="8" borderId="1" xfId="0" applyFont="1" applyFill="1" applyBorder="1" applyAlignment="1">
      <alignment horizontal="center"/>
    </xf>
    <xf numFmtId="0" fontId="7" fillId="21" borderId="1" xfId="1" applyFont="1" applyFill="1" applyBorder="1" applyAlignment="1">
      <alignment horizontal="left" vertical="center" wrapText="1"/>
    </xf>
    <xf numFmtId="4" fontId="9" fillId="8" borderId="1" xfId="0" applyNumberFormat="1" applyFont="1" applyFill="1" applyBorder="1" applyAlignment="1">
      <alignment horizontal="right" vertical="center"/>
    </xf>
    <xf numFmtId="0" fontId="5" fillId="23" borderId="1" xfId="1" applyFont="1" applyFill="1" applyBorder="1" applyAlignment="1">
      <alignment horizontal="center" wrapText="1"/>
    </xf>
    <xf numFmtId="0" fontId="5" fillId="12" borderId="1" xfId="0" applyFont="1" applyFill="1" applyBorder="1" applyAlignment="1">
      <alignment horizontal="center"/>
    </xf>
    <xf numFmtId="0" fontId="5" fillId="23" borderId="1" xfId="1" applyFont="1" applyFill="1" applyBorder="1" applyAlignment="1">
      <alignment horizontal="left" vertical="center" wrapText="1"/>
    </xf>
    <xf numFmtId="10" fontId="6" fillId="12" borderId="1" xfId="0" applyNumberFormat="1" applyFont="1" applyFill="1" applyBorder="1" applyAlignment="1">
      <alignment horizontal="center" vertical="center" wrapText="1"/>
    </xf>
    <xf numFmtId="0" fontId="0" fillId="12" borderId="0" xfId="0" applyFill="1"/>
    <xf numFmtId="0" fontId="15" fillId="22" borderId="1" xfId="3" applyFont="1" applyFill="1" applyBorder="1" applyAlignment="1">
      <alignment horizontal="center" wrapText="1"/>
    </xf>
    <xf numFmtId="0" fontId="15" fillId="11" borderId="1" xfId="0" applyFont="1" applyFill="1" applyBorder="1" applyAlignment="1">
      <alignment horizontal="center"/>
    </xf>
    <xf numFmtId="49" fontId="15" fillId="11" borderId="1" xfId="0" applyNumberFormat="1" applyFont="1" applyFill="1" applyBorder="1" applyAlignment="1">
      <alignment horizontal="center"/>
    </xf>
    <xf numFmtId="0" fontId="3" fillId="22" borderId="1" xfId="3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vertical="center" wrapText="1"/>
    </xf>
    <xf numFmtId="10" fontId="6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/>
    </xf>
    <xf numFmtId="4" fontId="19" fillId="2" borderId="2" xfId="0" applyNumberFormat="1" applyFont="1" applyFill="1" applyBorder="1" applyAlignment="1">
      <alignment vertical="center" wrapText="1"/>
    </xf>
    <xf numFmtId="10" fontId="19" fillId="2" borderId="2" xfId="0" applyNumberFormat="1" applyFont="1" applyFill="1" applyBorder="1" applyAlignment="1">
      <alignment vertical="center" wrapText="1"/>
    </xf>
    <xf numFmtId="0" fontId="20" fillId="3" borderId="1" xfId="4" applyFont="1" applyFill="1" applyBorder="1" applyAlignment="1">
      <alignment horizontal="left" wrapText="1"/>
    </xf>
    <xf numFmtId="0" fontId="19" fillId="4" borderId="1" xfId="0" applyFont="1" applyFill="1" applyBorder="1" applyAlignment="1">
      <alignment horizontal="left"/>
    </xf>
    <xf numFmtId="0" fontId="19" fillId="4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right"/>
    </xf>
    <xf numFmtId="0" fontId="21" fillId="3" borderId="1" xfId="4" applyFont="1" applyFill="1" applyBorder="1" applyAlignment="1">
      <alignment wrapText="1"/>
    </xf>
    <xf numFmtId="4" fontId="19" fillId="4" borderId="2" xfId="0" applyNumberFormat="1" applyFont="1" applyFill="1" applyBorder="1" applyAlignment="1">
      <alignment vertical="center" wrapText="1"/>
    </xf>
    <xf numFmtId="0" fontId="21" fillId="5" borderId="1" xfId="4" applyFont="1" applyFill="1" applyBorder="1" applyAlignment="1">
      <alignment horizontal="left" wrapText="1"/>
    </xf>
    <xf numFmtId="0" fontId="19" fillId="5" borderId="1" xfId="0" applyFont="1" applyFill="1" applyBorder="1" applyAlignment="1">
      <alignment horizontal="left"/>
    </xf>
    <xf numFmtId="0" fontId="19" fillId="5" borderId="1" xfId="0" applyFont="1" applyFill="1" applyBorder="1" applyAlignment="1">
      <alignment horizontal="center"/>
    </xf>
    <xf numFmtId="0" fontId="19" fillId="5" borderId="1" xfId="0" applyFont="1" applyFill="1" applyBorder="1" applyAlignment="1">
      <alignment horizontal="right"/>
    </xf>
    <xf numFmtId="0" fontId="21" fillId="5" borderId="1" xfId="4" applyFont="1" applyFill="1" applyBorder="1" applyAlignment="1">
      <alignment wrapText="1"/>
    </xf>
    <xf numFmtId="4" fontId="22" fillId="5" borderId="2" xfId="0" applyNumberFormat="1" applyFont="1" applyFill="1" applyBorder="1" applyAlignment="1">
      <alignment vertical="center" wrapText="1"/>
    </xf>
    <xf numFmtId="0" fontId="22" fillId="0" borderId="1" xfId="0" applyFont="1" applyBorder="1" applyAlignment="1">
      <alignment horizontal="left"/>
    </xf>
    <xf numFmtId="0" fontId="23" fillId="0" borderId="1" xfId="4" applyFont="1" applyBorder="1" applyAlignment="1">
      <alignment horizontal="left" wrapText="1"/>
    </xf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>
      <alignment horizontal="right"/>
    </xf>
    <xf numFmtId="0" fontId="23" fillId="0" borderId="1" xfId="4" applyFont="1" applyBorder="1" applyAlignment="1">
      <alignment wrapText="1"/>
    </xf>
    <xf numFmtId="4" fontId="22" fillId="0" borderId="2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24" fillId="0" borderId="1" xfId="4" applyFont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24" fillId="0" borderId="1" xfId="4" applyFont="1" applyBorder="1" applyAlignment="1">
      <alignment wrapText="1"/>
    </xf>
    <xf numFmtId="0" fontId="18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14" fillId="0" borderId="1" xfId="4" applyFont="1" applyBorder="1" applyAlignment="1">
      <alignment horizontal="right" wrapText="1"/>
    </xf>
    <xf numFmtId="0" fontId="14" fillId="0" borderId="1" xfId="4" applyFont="1" applyBorder="1" applyAlignment="1">
      <alignment wrapText="1"/>
    </xf>
    <xf numFmtId="0" fontId="24" fillId="0" borderId="1" xfId="4" applyFont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0" fontId="18" fillId="0" borderId="1" xfId="0" applyFont="1" applyBorder="1" applyAlignment="1">
      <alignment wrapText="1"/>
    </xf>
    <xf numFmtId="0" fontId="23" fillId="6" borderId="1" xfId="4" applyFont="1" applyFill="1" applyBorder="1" applyAlignment="1">
      <alignment horizontal="left" wrapText="1"/>
    </xf>
    <xf numFmtId="0" fontId="22" fillId="5" borderId="1" xfId="0" applyFont="1" applyFill="1" applyBorder="1" applyAlignment="1">
      <alignment horizontal="left"/>
    </xf>
    <xf numFmtId="0" fontId="22" fillId="5" borderId="1" xfId="0" applyFont="1" applyFill="1" applyBorder="1" applyAlignment="1">
      <alignment horizontal="center"/>
    </xf>
    <xf numFmtId="0" fontId="22" fillId="5" borderId="1" xfId="0" applyFont="1" applyFill="1" applyBorder="1" applyAlignment="1">
      <alignment horizontal="right"/>
    </xf>
    <xf numFmtId="0" fontId="23" fillId="6" borderId="1" xfId="4" applyFont="1" applyFill="1" applyBorder="1" applyAlignment="1">
      <alignment wrapText="1"/>
    </xf>
    <xf numFmtId="4" fontId="23" fillId="6" borderId="1" xfId="4" applyNumberFormat="1" applyFont="1" applyFill="1" applyBorder="1" applyAlignment="1">
      <alignment vertical="center" wrapText="1"/>
    </xf>
    <xf numFmtId="0" fontId="22" fillId="24" borderId="1" xfId="0" applyFont="1" applyFill="1" applyBorder="1" applyAlignment="1">
      <alignment horizontal="left"/>
    </xf>
    <xf numFmtId="0" fontId="23" fillId="25" borderId="1" xfId="4" applyFont="1" applyFill="1" applyBorder="1" applyAlignment="1">
      <alignment horizontal="left" wrapText="1"/>
    </xf>
    <xf numFmtId="0" fontId="22" fillId="26" borderId="1" xfId="0" applyFont="1" applyFill="1" applyBorder="1" applyAlignment="1">
      <alignment horizontal="center"/>
    </xf>
    <xf numFmtId="0" fontId="22" fillId="26" borderId="1" xfId="0" applyFont="1" applyFill="1" applyBorder="1" applyAlignment="1">
      <alignment horizontal="right"/>
    </xf>
    <xf numFmtId="0" fontId="23" fillId="25" borderId="1" xfId="4" applyFont="1" applyFill="1" applyBorder="1" applyAlignment="1">
      <alignment wrapText="1"/>
    </xf>
    <xf numFmtId="165" fontId="22" fillId="26" borderId="1" xfId="0" applyNumberFormat="1" applyFont="1" applyFill="1" applyBorder="1" applyAlignment="1">
      <alignment wrapText="1"/>
    </xf>
    <xf numFmtId="165" fontId="6" fillId="0" borderId="1" xfId="0" applyNumberFormat="1" applyFont="1" applyBorder="1" applyAlignment="1">
      <alignment wrapText="1"/>
    </xf>
    <xf numFmtId="165" fontId="18" fillId="0" borderId="1" xfId="0" applyNumberFormat="1" applyFont="1" applyBorder="1" applyAlignment="1">
      <alignment wrapText="1"/>
    </xf>
    <xf numFmtId="4" fontId="6" fillId="0" borderId="1" xfId="0" applyNumberFormat="1" applyFont="1" applyBorder="1" applyAlignment="1">
      <alignment vertical="center"/>
    </xf>
    <xf numFmtId="0" fontId="6" fillId="24" borderId="1" xfId="0" applyFont="1" applyFill="1" applyBorder="1" applyAlignment="1">
      <alignment horizontal="left"/>
    </xf>
    <xf numFmtId="0" fontId="24" fillId="25" borderId="1" xfId="4" applyFont="1" applyFill="1" applyBorder="1" applyAlignment="1">
      <alignment horizontal="left" wrapText="1"/>
    </xf>
    <xf numFmtId="0" fontId="6" fillId="26" borderId="1" xfId="0" applyFont="1" applyFill="1" applyBorder="1" applyAlignment="1">
      <alignment horizontal="center"/>
    </xf>
    <xf numFmtId="0" fontId="6" fillId="26" borderId="1" xfId="0" applyFont="1" applyFill="1" applyBorder="1" applyAlignment="1">
      <alignment horizontal="right"/>
    </xf>
    <xf numFmtId="0" fontId="24" fillId="25" borderId="1" xfId="4" applyFont="1" applyFill="1" applyBorder="1" applyAlignment="1">
      <alignment wrapText="1"/>
    </xf>
    <xf numFmtId="4" fontId="6" fillId="26" borderId="1" xfId="0" applyNumberFormat="1" applyFont="1" applyFill="1" applyBorder="1" applyAlignment="1">
      <alignment vertical="center"/>
    </xf>
    <xf numFmtId="4" fontId="18" fillId="0" borderId="1" xfId="0" applyNumberFormat="1" applyFont="1" applyBorder="1" applyAlignment="1">
      <alignment vertical="center"/>
    </xf>
    <xf numFmtId="4" fontId="18" fillId="0" borderId="1" xfId="0" applyNumberFormat="1" applyFont="1" applyBorder="1"/>
    <xf numFmtId="165" fontId="6" fillId="0" borderId="1" xfId="0" applyNumberFormat="1" applyFont="1" applyBorder="1"/>
    <xf numFmtId="0" fontId="18" fillId="0" borderId="1" xfId="0" applyFont="1" applyBorder="1"/>
    <xf numFmtId="0" fontId="18" fillId="24" borderId="1" xfId="0" applyFont="1" applyFill="1" applyBorder="1" applyAlignment="1">
      <alignment horizontal="left"/>
    </xf>
    <xf numFmtId="0" fontId="18" fillId="24" borderId="1" xfId="0" applyFont="1" applyFill="1" applyBorder="1" applyAlignment="1">
      <alignment horizontal="center"/>
    </xf>
    <xf numFmtId="0" fontId="14" fillId="24" borderId="1" xfId="4" applyFont="1" applyFill="1" applyBorder="1" applyAlignment="1">
      <alignment horizontal="right" wrapText="1"/>
    </xf>
    <xf numFmtId="0" fontId="24" fillId="24" borderId="1" xfId="4" applyFont="1" applyFill="1" applyBorder="1" applyAlignment="1">
      <alignment wrapText="1"/>
    </xf>
    <xf numFmtId="4" fontId="18" fillId="24" borderId="1" xfId="0" applyNumberFormat="1" applyFont="1" applyFill="1" applyBorder="1"/>
    <xf numFmtId="4" fontId="25" fillId="5" borderId="1" xfId="0" applyNumberFormat="1" applyFont="1" applyFill="1" applyBorder="1"/>
    <xf numFmtId="4" fontId="18" fillId="26" borderId="1" xfId="0" applyNumberFormat="1" applyFont="1" applyFill="1" applyBorder="1"/>
    <xf numFmtId="0" fontId="18" fillId="0" borderId="1" xfId="0" applyFont="1" applyBorder="1" applyAlignment="1">
      <alignment horizontal="right"/>
    </xf>
    <xf numFmtId="0" fontId="24" fillId="0" borderId="1" xfId="4" applyFont="1" applyBorder="1" applyAlignment="1">
      <alignment horizontal="right" wrapText="1"/>
    </xf>
    <xf numFmtId="0" fontId="18" fillId="0" borderId="1" xfId="4" applyFont="1" applyBorder="1" applyAlignment="1">
      <alignment horizontal="right" wrapText="1"/>
    </xf>
    <xf numFmtId="0" fontId="18" fillId="0" borderId="1" xfId="4" applyFont="1" applyBorder="1" applyAlignment="1">
      <alignment wrapText="1"/>
    </xf>
    <xf numFmtId="4" fontId="22" fillId="5" borderId="1" xfId="0" applyNumberFormat="1" applyFont="1" applyFill="1" applyBorder="1"/>
    <xf numFmtId="4" fontId="22" fillId="26" borderId="1" xfId="0" applyNumberFormat="1" applyFont="1" applyFill="1" applyBorder="1"/>
    <xf numFmtId="165" fontId="18" fillId="0" borderId="1" xfId="0" applyNumberFormat="1" applyFont="1" applyBorder="1"/>
    <xf numFmtId="0" fontId="15" fillId="3" borderId="1" xfId="3" applyFont="1" applyFill="1" applyBorder="1" applyAlignment="1">
      <alignment horizontal="center" wrapText="1"/>
    </xf>
    <xf numFmtId="0" fontId="15" fillId="4" borderId="1" xfId="0" applyFont="1" applyFill="1" applyBorder="1" applyAlignment="1">
      <alignment horizontal="center"/>
    </xf>
    <xf numFmtId="49" fontId="15" fillId="4" borderId="1" xfId="0" applyNumberFormat="1" applyFont="1" applyFill="1" applyBorder="1" applyAlignment="1">
      <alignment horizontal="center"/>
    </xf>
    <xf numFmtId="0" fontId="26" fillId="3" borderId="1" xfId="3" applyFont="1" applyFill="1" applyBorder="1" applyAlignment="1">
      <alignment horizontal="left" wrapText="1"/>
    </xf>
    <xf numFmtId="49" fontId="16" fillId="5" borderId="1" xfId="0" applyNumberFormat="1" applyFont="1" applyFill="1" applyBorder="1" applyAlignment="1">
      <alignment horizontal="center"/>
    </xf>
    <xf numFmtId="0" fontId="3" fillId="24" borderId="1" xfId="0" applyFont="1" applyFill="1" applyBorder="1" applyAlignment="1">
      <alignment horizontal="center"/>
    </xf>
    <xf numFmtId="0" fontId="3" fillId="24" borderId="1" xfId="3" applyFont="1" applyFill="1" applyBorder="1" applyAlignment="1">
      <alignment horizontal="center" wrapText="1"/>
    </xf>
    <xf numFmtId="49" fontId="9" fillId="24" borderId="1" xfId="0" applyNumberFormat="1" applyFont="1" applyFill="1" applyBorder="1" applyAlignment="1">
      <alignment horizontal="center"/>
    </xf>
    <xf numFmtId="0" fontId="3" fillId="24" borderId="1" xfId="3" applyFont="1" applyFill="1" applyBorder="1" applyAlignment="1">
      <alignment horizontal="left" wrapText="1"/>
    </xf>
    <xf numFmtId="4" fontId="11" fillId="24" borderId="1" xfId="0" applyNumberFormat="1" applyFont="1" applyFill="1" applyBorder="1"/>
    <xf numFmtId="49" fontId="3" fillId="0" borderId="1" xfId="0" applyNumberFormat="1" applyFont="1" applyBorder="1" applyAlignment="1">
      <alignment horizontal="center"/>
    </xf>
    <xf numFmtId="49" fontId="3" fillId="0" borderId="1" xfId="3" applyNumberFormat="1" applyFont="1" applyBorder="1" applyAlignment="1">
      <alignment horizontal="center" wrapText="1"/>
    </xf>
    <xf numFmtId="0" fontId="3" fillId="0" borderId="1" xfId="3" applyFont="1" applyBorder="1" applyAlignment="1">
      <alignment horizontal="left" wrapText="1"/>
    </xf>
    <xf numFmtId="0" fontId="23" fillId="5" borderId="1" xfId="5" applyFont="1" applyFill="1" applyBorder="1" applyAlignment="1">
      <alignment horizontal="left" wrapText="1"/>
    </xf>
    <xf numFmtId="0" fontId="22" fillId="5" borderId="1" xfId="5" applyFont="1" applyFill="1" applyBorder="1" applyAlignment="1">
      <alignment wrapText="1"/>
    </xf>
    <xf numFmtId="0" fontId="6" fillId="24" borderId="1" xfId="5" applyFont="1" applyFill="1" applyBorder="1" applyAlignment="1">
      <alignment horizontal="left" wrapText="1"/>
    </xf>
    <xf numFmtId="0" fontId="6" fillId="24" borderId="1" xfId="0" applyFont="1" applyFill="1" applyBorder="1" applyAlignment="1">
      <alignment horizontal="center"/>
    </xf>
    <xf numFmtId="0" fontId="6" fillId="24" borderId="1" xfId="0" applyFont="1" applyFill="1" applyBorder="1" applyAlignment="1">
      <alignment horizontal="right"/>
    </xf>
    <xf numFmtId="0" fontId="6" fillId="24" borderId="1" xfId="5" applyFont="1" applyFill="1" applyBorder="1" applyAlignment="1">
      <alignment wrapText="1"/>
    </xf>
    <xf numFmtId="0" fontId="6" fillId="0" borderId="1" xfId="5" applyFont="1" applyBorder="1" applyAlignment="1">
      <alignment horizontal="right" wrapText="1"/>
    </xf>
    <xf numFmtId="0" fontId="6" fillId="0" borderId="1" xfId="5" applyFont="1" applyBorder="1" applyAlignment="1">
      <alignment wrapText="1"/>
    </xf>
    <xf numFmtId="0" fontId="18" fillId="0" borderId="1" xfId="5" applyFont="1" applyBorder="1" applyAlignment="1">
      <alignment horizontal="right" wrapText="1"/>
    </xf>
    <xf numFmtId="0" fontId="18" fillId="0" borderId="1" xfId="5" applyFont="1" applyBorder="1" applyAlignment="1">
      <alignment wrapText="1"/>
    </xf>
    <xf numFmtId="0" fontId="2" fillId="0" borderId="0" xfId="0" applyFont="1"/>
    <xf numFmtId="0" fontId="13" fillId="0" borderId="0" xfId="0" applyFont="1" applyAlignment="1">
      <alignment wrapText="1"/>
    </xf>
    <xf numFmtId="4" fontId="0" fillId="0" borderId="0" xfId="0" applyNumberFormat="1"/>
    <xf numFmtId="4" fontId="6" fillId="0" borderId="1" xfId="0" applyNumberFormat="1" applyFont="1" applyBorder="1"/>
    <xf numFmtId="0" fontId="28" fillId="0" borderId="0" xfId="0" applyFont="1" applyAlignment="1">
      <alignment horizontal="center" vertical="center" wrapText="1"/>
    </xf>
    <xf numFmtId="4" fontId="9" fillId="16" borderId="1" xfId="0" applyNumberFormat="1" applyFont="1" applyFill="1" applyBorder="1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0" xfId="5" applyFont="1" applyAlignment="1">
      <alignment horizontal="right" wrapText="1"/>
    </xf>
    <xf numFmtId="0" fontId="18" fillId="0" borderId="0" xfId="5" applyFont="1" applyAlignment="1">
      <alignment wrapText="1"/>
    </xf>
    <xf numFmtId="4" fontId="18" fillId="0" borderId="0" xfId="0" applyNumberFormat="1" applyFont="1"/>
    <xf numFmtId="10" fontId="18" fillId="0" borderId="0" xfId="0" applyNumberFormat="1" applyFont="1"/>
    <xf numFmtId="0" fontId="19" fillId="9" borderId="1" xfId="0" applyFont="1" applyFill="1" applyBorder="1" applyAlignment="1">
      <alignment horizontal="left"/>
    </xf>
    <xf numFmtId="0" fontId="29" fillId="9" borderId="1" xfId="0" applyFont="1" applyFill="1" applyBorder="1" applyAlignment="1">
      <alignment horizontal="left"/>
    </xf>
    <xf numFmtId="0" fontId="29" fillId="9" borderId="1" xfId="0" applyFont="1" applyFill="1" applyBorder="1" applyAlignment="1">
      <alignment horizontal="center"/>
    </xf>
    <xf numFmtId="0" fontId="29" fillId="9" borderId="1" xfId="5" applyFont="1" applyFill="1" applyBorder="1" applyAlignment="1">
      <alignment horizontal="right" wrapText="1"/>
    </xf>
    <xf numFmtId="0" fontId="30" fillId="9" borderId="1" xfId="5" applyFont="1" applyFill="1" applyBorder="1" applyAlignment="1">
      <alignment wrapText="1"/>
    </xf>
    <xf numFmtId="0" fontId="18" fillId="27" borderId="1" xfId="0" applyFont="1" applyFill="1" applyBorder="1" applyAlignment="1">
      <alignment horizontal="left"/>
    </xf>
    <xf numFmtId="0" fontId="18" fillId="27" borderId="1" xfId="0" applyFont="1" applyFill="1" applyBorder="1" applyAlignment="1">
      <alignment horizontal="center"/>
    </xf>
    <xf numFmtId="0" fontId="18" fillId="27" borderId="1" xfId="5" applyFont="1" applyFill="1" applyBorder="1" applyAlignment="1">
      <alignment horizontal="right" wrapText="1"/>
    </xf>
    <xf numFmtId="0" fontId="18" fillId="27" borderId="1" xfId="5" applyFont="1" applyFill="1" applyBorder="1" applyAlignment="1">
      <alignment wrapText="1"/>
    </xf>
    <xf numFmtId="4" fontId="18" fillId="27" borderId="1" xfId="0" applyNumberFormat="1" applyFont="1" applyFill="1" applyBorder="1"/>
    <xf numFmtId="0" fontId="22" fillId="10" borderId="1" xfId="0" applyFont="1" applyFill="1" applyBorder="1" applyAlignment="1">
      <alignment horizontal="left"/>
    </xf>
    <xf numFmtId="0" fontId="6" fillId="27" borderId="1" xfId="0" applyFont="1" applyFill="1" applyBorder="1" applyAlignment="1">
      <alignment horizontal="left"/>
    </xf>
    <xf numFmtId="4" fontId="0" fillId="0" borderId="1" xfId="0" applyNumberFormat="1" applyBorder="1"/>
    <xf numFmtId="0" fontId="8" fillId="28" borderId="1" xfId="0" applyFont="1" applyFill="1" applyBorder="1" applyAlignment="1">
      <alignment horizontal="center"/>
    </xf>
    <xf numFmtId="0" fontId="8" fillId="29" borderId="1" xfId="1" applyFont="1" applyFill="1" applyBorder="1" applyAlignment="1">
      <alignment horizontal="center" wrapText="1"/>
    </xf>
    <xf numFmtId="0" fontId="8" fillId="29" borderId="1" xfId="1" applyFont="1" applyFill="1" applyBorder="1" applyAlignment="1">
      <alignment horizontal="left" vertical="center" wrapText="1"/>
    </xf>
    <xf numFmtId="10" fontId="7" fillId="28" borderId="1" xfId="0" applyNumberFormat="1" applyFont="1" applyFill="1" applyBorder="1"/>
    <xf numFmtId="0" fontId="0" fillId="28" borderId="0" xfId="0" applyFill="1"/>
    <xf numFmtId="0" fontId="8" fillId="30" borderId="1" xfId="0" applyFont="1" applyFill="1" applyBorder="1" applyAlignment="1">
      <alignment horizontal="center"/>
    </xf>
    <xf numFmtId="0" fontId="8" fillId="31" borderId="1" xfId="1" applyFont="1" applyFill="1" applyBorder="1" applyAlignment="1">
      <alignment horizontal="center" wrapText="1"/>
    </xf>
    <xf numFmtId="0" fontId="8" fillId="31" borderId="1" xfId="1" applyFont="1" applyFill="1" applyBorder="1" applyAlignment="1">
      <alignment horizontal="left" vertical="center" wrapText="1"/>
    </xf>
    <xf numFmtId="4" fontId="9" fillId="30" borderId="1" xfId="0" applyNumberFormat="1" applyFont="1" applyFill="1" applyBorder="1" applyAlignment="1">
      <alignment horizontal="right" vertical="center"/>
    </xf>
    <xf numFmtId="10" fontId="7" fillId="30" borderId="1" xfId="0" applyNumberFormat="1" applyFont="1" applyFill="1" applyBorder="1"/>
    <xf numFmtId="0" fontId="0" fillId="30" borderId="0" xfId="0" applyFill="1"/>
    <xf numFmtId="4" fontId="12" fillId="28" borderId="1" xfId="0" applyNumberFormat="1" applyFont="1" applyFill="1" applyBorder="1" applyAlignment="1">
      <alignment horizontal="right" vertical="center"/>
    </xf>
    <xf numFmtId="4" fontId="9" fillId="30" borderId="1" xfId="0" applyNumberFormat="1" applyFont="1" applyFill="1" applyBorder="1"/>
    <xf numFmtId="49" fontId="6" fillId="1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0" fontId="19" fillId="4" borderId="2" xfId="0" applyNumberFormat="1" applyFont="1" applyFill="1" applyBorder="1" applyAlignment="1">
      <alignment vertical="center" wrapText="1"/>
    </xf>
    <xf numFmtId="10" fontId="22" fillId="5" borderId="2" xfId="0" applyNumberFormat="1" applyFont="1" applyFill="1" applyBorder="1" applyAlignment="1">
      <alignment vertical="center" wrapText="1"/>
    </xf>
    <xf numFmtId="10" fontId="22" fillId="0" borderId="2" xfId="0" applyNumberFormat="1" applyFont="1" applyBorder="1" applyAlignment="1">
      <alignment vertical="center" wrapText="1"/>
    </xf>
    <xf numFmtId="10" fontId="23" fillId="6" borderId="1" xfId="4" applyNumberFormat="1" applyFont="1" applyFill="1" applyBorder="1" applyAlignment="1">
      <alignment vertical="center" wrapText="1"/>
    </xf>
    <xf numFmtId="10" fontId="22" fillId="26" borderId="1" xfId="0" applyNumberFormat="1" applyFont="1" applyFill="1" applyBorder="1" applyAlignment="1">
      <alignment wrapText="1"/>
    </xf>
    <xf numFmtId="10" fontId="6" fillId="0" borderId="1" xfId="0" applyNumberFormat="1" applyFont="1" applyBorder="1" applyAlignment="1">
      <alignment wrapText="1"/>
    </xf>
    <xf numFmtId="10" fontId="18" fillId="0" borderId="1" xfId="0" applyNumberFormat="1" applyFont="1" applyBorder="1" applyAlignment="1">
      <alignment wrapText="1"/>
    </xf>
    <xf numFmtId="10" fontId="6" fillId="0" borderId="1" xfId="0" applyNumberFormat="1" applyFont="1" applyBorder="1" applyAlignment="1">
      <alignment vertical="center"/>
    </xf>
    <xf numFmtId="10" fontId="6" fillId="26" borderId="1" xfId="0" applyNumberFormat="1" applyFont="1" applyFill="1" applyBorder="1" applyAlignment="1">
      <alignment vertical="center"/>
    </xf>
    <xf numFmtId="10" fontId="18" fillId="0" borderId="1" xfId="0" applyNumberFormat="1" applyFont="1" applyBorder="1" applyAlignment="1">
      <alignment vertical="center"/>
    </xf>
    <xf numFmtId="10" fontId="18" fillId="0" borderId="1" xfId="0" applyNumberFormat="1" applyFont="1" applyBorder="1"/>
    <xf numFmtId="10" fontId="6" fillId="0" borderId="1" xfId="0" applyNumberFormat="1" applyFont="1" applyBorder="1"/>
    <xf numFmtId="10" fontId="18" fillId="24" borderId="1" xfId="0" applyNumberFormat="1" applyFont="1" applyFill="1" applyBorder="1"/>
    <xf numFmtId="10" fontId="25" fillId="5" borderId="1" xfId="0" applyNumberFormat="1" applyFont="1" applyFill="1" applyBorder="1"/>
    <xf numFmtId="10" fontId="18" fillId="26" borderId="1" xfId="0" applyNumberFormat="1" applyFont="1" applyFill="1" applyBorder="1"/>
    <xf numFmtId="10" fontId="22" fillId="5" borderId="1" xfId="0" applyNumberFormat="1" applyFont="1" applyFill="1" applyBorder="1"/>
    <xf numFmtId="10" fontId="22" fillId="26" borderId="1" xfId="0" applyNumberFormat="1" applyFont="1" applyFill="1" applyBorder="1"/>
    <xf numFmtId="10" fontId="26" fillId="4" borderId="1" xfId="0" applyNumberFormat="1" applyFont="1" applyFill="1" applyBorder="1"/>
    <xf numFmtId="10" fontId="26" fillId="5" borderId="1" xfId="0" applyNumberFormat="1" applyFont="1" applyFill="1" applyBorder="1"/>
    <xf numFmtId="10" fontId="26" fillId="24" borderId="1" xfId="0" applyNumberFormat="1" applyFont="1" applyFill="1" applyBorder="1"/>
    <xf numFmtId="10" fontId="26" fillId="0" borderId="1" xfId="0" applyNumberFormat="1" applyFont="1" applyBorder="1"/>
    <xf numFmtId="10" fontId="27" fillId="0" borderId="1" xfId="0" applyNumberFormat="1" applyFont="1" applyBorder="1"/>
    <xf numFmtId="10" fontId="18" fillId="27" borderId="1" xfId="0" applyNumberFormat="1" applyFont="1" applyFill="1" applyBorder="1"/>
    <xf numFmtId="0" fontId="31" fillId="0" borderId="0" xfId="0" applyFont="1"/>
    <xf numFmtId="4" fontId="8" fillId="5" borderId="1" xfId="0" applyNumberFormat="1" applyFont="1" applyFill="1" applyBorder="1"/>
    <xf numFmtId="0" fontId="6" fillId="10" borderId="1" xfId="0" applyFont="1" applyFill="1" applyBorder="1" applyAlignment="1">
      <alignment horizontal="left"/>
    </xf>
    <xf numFmtId="0" fontId="6" fillId="10" borderId="1" xfId="0" applyFont="1" applyFill="1" applyBorder="1" applyAlignment="1">
      <alignment horizontal="center"/>
    </xf>
    <xf numFmtId="0" fontId="6" fillId="10" borderId="1" xfId="5" applyFont="1" applyFill="1" applyBorder="1" applyAlignment="1">
      <alignment horizontal="right" wrapText="1"/>
    </xf>
    <xf numFmtId="0" fontId="6" fillId="10" borderId="1" xfId="5" applyFont="1" applyFill="1" applyBorder="1" applyAlignment="1">
      <alignment wrapText="1"/>
    </xf>
    <xf numFmtId="4" fontId="6" fillId="10" borderId="1" xfId="0" applyNumberFormat="1" applyFont="1" applyFill="1" applyBorder="1"/>
    <xf numFmtId="10" fontId="6" fillId="10" borderId="1" xfId="0" applyNumberFormat="1" applyFont="1" applyFill="1" applyBorder="1"/>
    <xf numFmtId="4" fontId="6" fillId="9" borderId="1" xfId="0" applyNumberFormat="1" applyFont="1" applyFill="1" applyBorder="1"/>
    <xf numFmtId="10" fontId="6" fillId="9" borderId="1" xfId="0" applyNumberFormat="1" applyFont="1" applyFill="1" applyBorder="1"/>
    <xf numFmtId="0" fontId="3" fillId="4" borderId="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1" xfId="3" applyNumberFormat="1" applyFont="1" applyFill="1" applyBorder="1" applyAlignment="1">
      <alignment horizontal="center" wrapText="1"/>
    </xf>
    <xf numFmtId="0" fontId="3" fillId="4" borderId="1" xfId="3" applyFont="1" applyFill="1" applyBorder="1" applyAlignment="1">
      <alignment horizontal="left" wrapText="1"/>
    </xf>
    <xf numFmtId="4" fontId="8" fillId="4" borderId="1" xfId="0" applyNumberFormat="1" applyFont="1" applyFill="1" applyBorder="1"/>
    <xf numFmtId="10" fontId="32" fillId="4" borderId="1" xfId="0" applyNumberFormat="1" applyFont="1" applyFill="1" applyBorder="1"/>
    <xf numFmtId="4" fontId="8" fillId="11" borderId="1" xfId="0" applyNumberFormat="1" applyFont="1" applyFill="1" applyBorder="1"/>
    <xf numFmtId="0" fontId="31" fillId="7" borderId="0" xfId="0" applyFont="1" applyFill="1"/>
    <xf numFmtId="4" fontId="8" fillId="9" borderId="1" xfId="0" applyNumberFormat="1" applyFont="1" applyFill="1" applyBorder="1"/>
    <xf numFmtId="0" fontId="31" fillId="9" borderId="0" xfId="0" applyFont="1" applyFill="1"/>
    <xf numFmtId="4" fontId="8" fillId="10" borderId="1" xfId="0" applyNumberFormat="1" applyFont="1" applyFill="1" applyBorder="1"/>
    <xf numFmtId="0" fontId="31" fillId="10" borderId="0" xfId="0" applyFont="1" applyFill="1"/>
    <xf numFmtId="4" fontId="8" fillId="16" borderId="1" xfId="0" applyNumberFormat="1" applyFont="1" applyFill="1" applyBorder="1"/>
    <xf numFmtId="0" fontId="31" fillId="16" borderId="0" xfId="0" applyFont="1" applyFill="1"/>
    <xf numFmtId="0" fontId="10" fillId="30" borderId="1" xfId="0" applyFont="1" applyFill="1" applyBorder="1" applyAlignment="1">
      <alignment horizontal="center"/>
    </xf>
    <xf numFmtId="0" fontId="10" fillId="30" borderId="1" xfId="2" applyFont="1" applyFill="1" applyBorder="1" applyAlignment="1">
      <alignment horizontal="center" wrapText="1"/>
    </xf>
    <xf numFmtId="0" fontId="10" fillId="30" borderId="1" xfId="2" applyFont="1" applyFill="1" applyBorder="1" applyAlignment="1">
      <alignment horizontal="left" vertical="center" wrapText="1"/>
    </xf>
    <xf numFmtId="0" fontId="31" fillId="30" borderId="0" xfId="0" applyFont="1" applyFill="1"/>
    <xf numFmtId="4" fontId="11" fillId="28" borderId="1" xfId="0" applyNumberFormat="1" applyFont="1" applyFill="1" applyBorder="1"/>
    <xf numFmtId="0" fontId="2" fillId="28" borderId="1" xfId="0" applyFont="1" applyFill="1" applyBorder="1" applyAlignment="1">
      <alignment horizontal="center"/>
    </xf>
    <xf numFmtId="0" fontId="2" fillId="28" borderId="1" xfId="2" applyFont="1" applyFill="1" applyBorder="1" applyAlignment="1">
      <alignment horizontal="center" wrapText="1"/>
    </xf>
    <xf numFmtId="0" fontId="2" fillId="28" borderId="1" xfId="2" applyFont="1" applyFill="1" applyBorder="1" applyAlignment="1">
      <alignment horizontal="left" vertical="center" wrapText="1"/>
    </xf>
    <xf numFmtId="4" fontId="12" fillId="28" borderId="1" xfId="0" applyNumberFormat="1" applyFont="1" applyFill="1" applyBorder="1"/>
    <xf numFmtId="0" fontId="14" fillId="0" borderId="1" xfId="4" applyFont="1" applyBorder="1"/>
    <xf numFmtId="0" fontId="33" fillId="28" borderId="1" xfId="3" applyFont="1" applyFill="1" applyBorder="1" applyAlignment="1">
      <alignment horizontal="center" wrapText="1"/>
    </xf>
    <xf numFmtId="0" fontId="33" fillId="28" borderId="1" xfId="0" applyFont="1" applyFill="1" applyBorder="1" applyAlignment="1">
      <alignment horizontal="center"/>
    </xf>
    <xf numFmtId="49" fontId="34" fillId="28" borderId="1" xfId="0" applyNumberFormat="1" applyFont="1" applyFill="1" applyBorder="1" applyAlignment="1">
      <alignment horizontal="center"/>
    </xf>
    <xf numFmtId="49" fontId="16" fillId="10" borderId="1" xfId="0" applyNumberFormat="1" applyFont="1" applyFill="1" applyBorder="1" applyAlignment="1">
      <alignment horizontal="center"/>
    </xf>
    <xf numFmtId="0" fontId="3" fillId="16" borderId="1" xfId="3" applyFont="1" applyFill="1" applyBorder="1" applyAlignment="1">
      <alignment horizontal="center" wrapText="1"/>
    </xf>
    <xf numFmtId="49" fontId="16" fillId="16" borderId="1" xfId="0" applyNumberFormat="1" applyFont="1" applyFill="1" applyBorder="1" applyAlignment="1">
      <alignment horizontal="center"/>
    </xf>
    <xf numFmtId="49" fontId="13" fillId="28" borderId="1" xfId="0" applyNumberFormat="1" applyFont="1" applyFill="1" applyBorder="1" applyAlignment="1">
      <alignment horizontal="center"/>
    </xf>
    <xf numFmtId="0" fontId="13" fillId="28" borderId="1" xfId="3" applyFont="1" applyFill="1" applyBorder="1" applyAlignment="1">
      <alignment horizontal="left" vertical="center" wrapText="1"/>
    </xf>
    <xf numFmtId="0" fontId="18" fillId="32" borderId="1" xfId="0" applyFont="1" applyFill="1" applyBorder="1" applyAlignment="1">
      <alignment horizontal="left"/>
    </xf>
    <xf numFmtId="0" fontId="6" fillId="32" borderId="1" xfId="0" applyFont="1" applyFill="1" applyBorder="1" applyAlignment="1">
      <alignment horizontal="left"/>
    </xf>
    <xf numFmtId="0" fontId="18" fillId="32" borderId="1" xfId="0" applyFont="1" applyFill="1" applyBorder="1" applyAlignment="1">
      <alignment horizontal="center"/>
    </xf>
    <xf numFmtId="0" fontId="14" fillId="32" borderId="1" xfId="4" applyFont="1" applyFill="1" applyBorder="1" applyAlignment="1">
      <alignment horizontal="right" wrapText="1"/>
    </xf>
    <xf numFmtId="0" fontId="24" fillId="32" borderId="1" xfId="4" applyFont="1" applyFill="1" applyBorder="1" applyAlignment="1">
      <alignment wrapText="1"/>
    </xf>
    <xf numFmtId="4" fontId="18" fillId="32" borderId="1" xfId="0" applyNumberFormat="1" applyFont="1" applyFill="1" applyBorder="1"/>
    <xf numFmtId="10" fontId="18" fillId="32" borderId="1" xfId="0" applyNumberFormat="1" applyFont="1" applyFill="1" applyBorder="1"/>
    <xf numFmtId="0" fontId="6" fillId="32" borderId="1" xfId="0" applyFont="1" applyFill="1" applyBorder="1" applyAlignment="1">
      <alignment horizontal="center"/>
    </xf>
    <xf numFmtId="0" fontId="24" fillId="32" borderId="1" xfId="4" applyFont="1" applyFill="1" applyBorder="1" applyAlignment="1">
      <alignment horizontal="right" wrapText="1"/>
    </xf>
    <xf numFmtId="4" fontId="6" fillId="32" borderId="1" xfId="0" applyNumberFormat="1" applyFont="1" applyFill="1" applyBorder="1"/>
    <xf numFmtId="10" fontId="6" fillId="32" borderId="1" xfId="0" applyNumberFormat="1" applyFont="1" applyFill="1" applyBorder="1"/>
    <xf numFmtId="0" fontId="24" fillId="0" borderId="1" xfId="4" applyFont="1" applyBorder="1"/>
  </cellXfs>
  <cellStyles count="6">
    <cellStyle name="Normalno" xfId="0" builtinId="0"/>
    <cellStyle name="Obično_List4" xfId="1" xr:uid="{00000000-0005-0000-0000-000001000000}"/>
    <cellStyle name="Obično_List5" xfId="2" xr:uid="{00000000-0005-0000-0000-000002000000}"/>
    <cellStyle name="Obično_List6" xfId="3" xr:uid="{00000000-0005-0000-0000-000003000000}"/>
    <cellStyle name="Obično_List7" xfId="4" xr:uid="{00000000-0005-0000-0000-000004000000}"/>
    <cellStyle name="Obično_List9" xfId="5" xr:uid="{00000000-0005-0000-0000-000005000000}"/>
  </cellStyles>
  <dxfs count="0"/>
  <tableStyles count="0" defaultTableStyle="TableStyleMedium9" defaultPivotStyle="PivotStyleLight16"/>
  <colors>
    <mruColors>
      <color rgb="FFCCFF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9"/>
  <sheetViews>
    <sheetView tabSelected="1" view="pageLayout" zoomScale="82" zoomScaleNormal="96" zoomScalePageLayoutView="82" workbookViewId="0">
      <selection activeCell="I39" sqref="I39"/>
    </sheetView>
  </sheetViews>
  <sheetFormatPr defaultRowHeight="15" x14ac:dyDescent="0.25"/>
  <cols>
    <col min="1" max="1" width="6.140625" customWidth="1"/>
    <col min="2" max="2" width="6.140625" bestFit="1" customWidth="1"/>
    <col min="3" max="3" width="6.5703125" bestFit="1" customWidth="1"/>
    <col min="4" max="4" width="8.140625" bestFit="1" customWidth="1"/>
    <col min="5" max="5" width="42.42578125" customWidth="1"/>
    <col min="6" max="9" width="18" bestFit="1" customWidth="1"/>
    <col min="10" max="10" width="12.140625" bestFit="1" customWidth="1"/>
  </cols>
  <sheetData>
    <row r="1" spans="1:10" ht="25.5" x14ac:dyDescent="0.25">
      <c r="A1" s="145" t="s">
        <v>0</v>
      </c>
      <c r="B1" s="145" t="s">
        <v>1</v>
      </c>
      <c r="C1" s="146" t="s">
        <v>2</v>
      </c>
      <c r="D1" s="145" t="s">
        <v>3</v>
      </c>
      <c r="E1" s="147" t="s">
        <v>4</v>
      </c>
      <c r="F1" s="283" t="s">
        <v>504</v>
      </c>
      <c r="G1" s="283" t="s">
        <v>505</v>
      </c>
      <c r="H1" s="283" t="s">
        <v>519</v>
      </c>
      <c r="I1" s="283" t="s">
        <v>526</v>
      </c>
      <c r="J1" s="148" t="s">
        <v>375</v>
      </c>
    </row>
    <row r="2" spans="1:10" ht="18.75" x14ac:dyDescent="0.25">
      <c r="A2" s="149"/>
      <c r="B2" s="149"/>
      <c r="C2" s="150"/>
      <c r="D2" s="149"/>
      <c r="E2" s="149" t="s">
        <v>484</v>
      </c>
      <c r="F2" s="151">
        <f>F3+F86+F91+F97</f>
        <v>8383546</v>
      </c>
      <c r="G2" s="151">
        <f>G3+G86+G91+G97</f>
        <v>13586164.41</v>
      </c>
      <c r="H2" s="151">
        <f>H3+H86+H91+H97</f>
        <v>11374537</v>
      </c>
      <c r="I2" s="151">
        <f>I3+I86+I91+I97</f>
        <v>9189029.8899999987</v>
      </c>
      <c r="J2" s="152">
        <f>IF(I2&lt;&gt;0,I2/H2,"-")</f>
        <v>0.80785968606898007</v>
      </c>
    </row>
    <row r="3" spans="1:10" ht="20.25" x14ac:dyDescent="0.3">
      <c r="A3" s="153" t="s">
        <v>376</v>
      </c>
      <c r="B3" s="154"/>
      <c r="C3" s="155"/>
      <c r="D3" s="156"/>
      <c r="E3" s="157" t="s">
        <v>377</v>
      </c>
      <c r="F3" s="158">
        <f>F4+F10+F44+F53+F59+F73+F80</f>
        <v>8383546</v>
      </c>
      <c r="G3" s="158">
        <f>G4+G10+G44+G53+G59+G73+G80</f>
        <v>12386164.41</v>
      </c>
      <c r="H3" s="158">
        <f>H4+H10+H44+H53+H59+H73+H80</f>
        <v>9774537</v>
      </c>
      <c r="I3" s="158">
        <f>I4+I10+I44+I53+I59+I73+I80</f>
        <v>9189029.8899999987</v>
      </c>
      <c r="J3" s="284">
        <f t="shared" ref="J3:J68" si="0">IF(I3&lt;&gt;0,I3/H3,"-")</f>
        <v>0.94009873715757575</v>
      </c>
    </row>
    <row r="4" spans="1:10" ht="18.75" x14ac:dyDescent="0.3">
      <c r="A4" s="159" t="s">
        <v>378</v>
      </c>
      <c r="B4" s="160"/>
      <c r="C4" s="161"/>
      <c r="D4" s="162"/>
      <c r="E4" s="163" t="s">
        <v>379</v>
      </c>
      <c r="F4" s="164"/>
      <c r="G4" s="164"/>
      <c r="H4" s="164"/>
      <c r="I4" s="164"/>
      <c r="J4" s="285" t="str">
        <f t="shared" si="0"/>
        <v>-</v>
      </c>
    </row>
    <row r="5" spans="1:10" ht="15.75" x14ac:dyDescent="0.25">
      <c r="A5" s="165"/>
      <c r="B5" s="166" t="s">
        <v>380</v>
      </c>
      <c r="C5" s="167"/>
      <c r="D5" s="168"/>
      <c r="E5" s="169" t="s">
        <v>381</v>
      </c>
      <c r="F5" s="170"/>
      <c r="G5" s="170"/>
      <c r="H5" s="170"/>
      <c r="I5" s="170"/>
      <c r="J5" s="286" t="str">
        <f t="shared" si="0"/>
        <v>-</v>
      </c>
    </row>
    <row r="6" spans="1:10" ht="15.75" x14ac:dyDescent="0.25">
      <c r="A6" s="171"/>
      <c r="B6" s="171"/>
      <c r="C6" s="172" t="s">
        <v>382</v>
      </c>
      <c r="D6" s="173"/>
      <c r="E6" s="174" t="s">
        <v>383</v>
      </c>
      <c r="F6" s="170"/>
      <c r="G6" s="170"/>
      <c r="H6" s="170"/>
      <c r="I6" s="170"/>
      <c r="J6" s="286" t="str">
        <f t="shared" si="0"/>
        <v>-</v>
      </c>
    </row>
    <row r="7" spans="1:10" ht="26.25" x14ac:dyDescent="0.25">
      <c r="A7" s="175"/>
      <c r="B7" s="175"/>
      <c r="C7" s="176"/>
      <c r="D7" s="177" t="s">
        <v>384</v>
      </c>
      <c r="E7" s="178" t="s">
        <v>385</v>
      </c>
      <c r="F7" s="170"/>
      <c r="G7" s="170"/>
      <c r="H7" s="170"/>
      <c r="I7" s="170"/>
      <c r="J7" s="286" t="str">
        <f t="shared" si="0"/>
        <v>-</v>
      </c>
    </row>
    <row r="8" spans="1:10" ht="26.25" x14ac:dyDescent="0.25">
      <c r="A8" s="179"/>
      <c r="B8" s="171"/>
      <c r="C8" s="180">
        <v>6118</v>
      </c>
      <c r="D8" s="177"/>
      <c r="E8" s="181" t="s">
        <v>386</v>
      </c>
      <c r="F8" s="170"/>
      <c r="G8" s="170"/>
      <c r="H8" s="170"/>
      <c r="I8" s="170"/>
      <c r="J8" s="286" t="str">
        <f t="shared" si="0"/>
        <v>-</v>
      </c>
    </row>
    <row r="9" spans="1:10" ht="26.25" x14ac:dyDescent="0.25">
      <c r="A9" s="179"/>
      <c r="B9" s="171"/>
      <c r="C9" s="180"/>
      <c r="D9" s="177">
        <v>61181</v>
      </c>
      <c r="E9" s="181" t="s">
        <v>386</v>
      </c>
      <c r="F9" s="170"/>
      <c r="G9" s="170"/>
      <c r="H9" s="170"/>
      <c r="I9" s="170"/>
      <c r="J9" s="286" t="str">
        <f t="shared" si="0"/>
        <v>-</v>
      </c>
    </row>
    <row r="10" spans="1:10" ht="31.5" x14ac:dyDescent="0.25">
      <c r="A10" s="182" t="s">
        <v>387</v>
      </c>
      <c r="B10" s="183"/>
      <c r="C10" s="184"/>
      <c r="D10" s="185"/>
      <c r="E10" s="186" t="s">
        <v>388</v>
      </c>
      <c r="F10" s="187">
        <f>F11+F17+F22+F33+F36</f>
        <v>0</v>
      </c>
      <c r="G10" s="187">
        <f>G11+G17+G22+G33+G36</f>
        <v>3396714</v>
      </c>
      <c r="H10" s="187">
        <f>H11+H17+H22+H33+H36+H41</f>
        <v>756000</v>
      </c>
      <c r="I10" s="187">
        <f>I11+I17+I22+I33+I36+I41</f>
        <v>95086.17</v>
      </c>
      <c r="J10" s="287">
        <f t="shared" si="0"/>
        <v>0.12577535714285715</v>
      </c>
    </row>
    <row r="11" spans="1:10" ht="15.75" x14ac:dyDescent="0.25">
      <c r="A11" s="188"/>
      <c r="B11" s="189" t="s">
        <v>389</v>
      </c>
      <c r="C11" s="190"/>
      <c r="D11" s="191"/>
      <c r="E11" s="192" t="s">
        <v>390</v>
      </c>
      <c r="F11" s="193"/>
      <c r="G11" s="193"/>
      <c r="H11" s="193"/>
      <c r="I11" s="193"/>
      <c r="J11" s="288" t="str">
        <f t="shared" si="0"/>
        <v>-</v>
      </c>
    </row>
    <row r="12" spans="1:10" x14ac:dyDescent="0.25">
      <c r="A12" s="171"/>
      <c r="B12" s="171"/>
      <c r="C12" s="172" t="s">
        <v>391</v>
      </c>
      <c r="D12" s="173"/>
      <c r="E12" s="174" t="s">
        <v>392</v>
      </c>
      <c r="F12" s="194"/>
      <c r="G12" s="194"/>
      <c r="H12" s="194"/>
      <c r="I12" s="194"/>
      <c r="J12" s="289" t="str">
        <f t="shared" si="0"/>
        <v>-</v>
      </c>
    </row>
    <row r="13" spans="1:10" x14ac:dyDescent="0.25">
      <c r="A13" s="175"/>
      <c r="B13" s="175"/>
      <c r="C13" s="176"/>
      <c r="D13" s="177" t="s">
        <v>393</v>
      </c>
      <c r="E13" s="178" t="s">
        <v>392</v>
      </c>
      <c r="F13" s="195"/>
      <c r="G13" s="195"/>
      <c r="H13" s="195"/>
      <c r="I13" s="195"/>
      <c r="J13" s="290" t="str">
        <f t="shared" si="0"/>
        <v>-</v>
      </c>
    </row>
    <row r="14" spans="1:10" x14ac:dyDescent="0.25">
      <c r="A14" s="175"/>
      <c r="B14" s="175"/>
      <c r="C14" s="176"/>
      <c r="D14" s="177" t="s">
        <v>393</v>
      </c>
      <c r="E14" s="178" t="s">
        <v>392</v>
      </c>
      <c r="F14" s="196"/>
      <c r="G14" s="196"/>
      <c r="H14" s="196"/>
      <c r="I14" s="196"/>
      <c r="J14" s="291" t="str">
        <f t="shared" si="0"/>
        <v>-</v>
      </c>
    </row>
    <row r="15" spans="1:10" x14ac:dyDescent="0.25">
      <c r="A15" s="171"/>
      <c r="B15" s="171"/>
      <c r="C15" s="172" t="s">
        <v>394</v>
      </c>
      <c r="D15" s="173"/>
      <c r="E15" s="174" t="s">
        <v>395</v>
      </c>
      <c r="F15" s="196"/>
      <c r="G15" s="196"/>
      <c r="H15" s="196"/>
      <c r="I15" s="196"/>
      <c r="J15" s="291" t="str">
        <f t="shared" si="0"/>
        <v>-</v>
      </c>
    </row>
    <row r="16" spans="1:10" x14ac:dyDescent="0.25">
      <c r="A16" s="175"/>
      <c r="B16" s="175"/>
      <c r="C16" s="176"/>
      <c r="D16" s="177" t="s">
        <v>396</v>
      </c>
      <c r="E16" s="178" t="s">
        <v>395</v>
      </c>
      <c r="F16" s="196"/>
      <c r="G16" s="196"/>
      <c r="H16" s="196"/>
      <c r="I16" s="196"/>
      <c r="J16" s="291" t="str">
        <f t="shared" si="0"/>
        <v>-</v>
      </c>
    </row>
    <row r="17" spans="1:10" x14ac:dyDescent="0.25">
      <c r="A17" s="197"/>
      <c r="B17" s="198" t="s">
        <v>397</v>
      </c>
      <c r="C17" s="199"/>
      <c r="D17" s="200"/>
      <c r="E17" s="201" t="s">
        <v>398</v>
      </c>
      <c r="F17" s="202"/>
      <c r="G17" s="202"/>
      <c r="H17" s="202"/>
      <c r="I17" s="202"/>
      <c r="J17" s="292" t="str">
        <f t="shared" si="0"/>
        <v>-</v>
      </c>
    </row>
    <row r="18" spans="1:10" x14ac:dyDescent="0.25">
      <c r="A18" s="171"/>
      <c r="B18" s="171"/>
      <c r="C18" s="172" t="s">
        <v>399</v>
      </c>
      <c r="D18" s="173"/>
      <c r="E18" s="174" t="s">
        <v>400</v>
      </c>
      <c r="F18" s="196"/>
      <c r="G18" s="196"/>
      <c r="H18" s="196"/>
      <c r="I18" s="196"/>
      <c r="J18" s="291" t="str">
        <f t="shared" si="0"/>
        <v>-</v>
      </c>
    </row>
    <row r="19" spans="1:10" x14ac:dyDescent="0.25">
      <c r="A19" s="175"/>
      <c r="B19" s="175"/>
      <c r="C19" s="176"/>
      <c r="D19" s="177" t="s">
        <v>401</v>
      </c>
      <c r="E19" s="178" t="s">
        <v>400</v>
      </c>
      <c r="F19" s="196"/>
      <c r="G19" s="196"/>
      <c r="H19" s="196"/>
      <c r="I19" s="196"/>
      <c r="J19" s="291" t="str">
        <f t="shared" si="0"/>
        <v>-</v>
      </c>
    </row>
    <row r="20" spans="1:10" x14ac:dyDescent="0.25">
      <c r="A20" s="171"/>
      <c r="B20" s="171"/>
      <c r="C20" s="172" t="s">
        <v>402</v>
      </c>
      <c r="D20" s="173"/>
      <c r="E20" s="174" t="s">
        <v>403</v>
      </c>
      <c r="F20" s="196"/>
      <c r="G20" s="196"/>
      <c r="H20" s="196"/>
      <c r="I20" s="196"/>
      <c r="J20" s="291" t="str">
        <f t="shared" si="0"/>
        <v>-</v>
      </c>
    </row>
    <row r="21" spans="1:10" x14ac:dyDescent="0.25">
      <c r="A21" s="175"/>
      <c r="B21" s="175"/>
      <c r="C21" s="176"/>
      <c r="D21" s="177" t="s">
        <v>404</v>
      </c>
      <c r="E21" s="178" t="s">
        <v>403</v>
      </c>
      <c r="F21" s="196"/>
      <c r="G21" s="196"/>
      <c r="H21" s="196"/>
      <c r="I21" s="196"/>
      <c r="J21" s="291" t="str">
        <f t="shared" si="0"/>
        <v>-</v>
      </c>
    </row>
    <row r="22" spans="1:10" x14ac:dyDescent="0.25">
      <c r="A22" s="197"/>
      <c r="B22" s="198" t="s">
        <v>405</v>
      </c>
      <c r="C22" s="199"/>
      <c r="D22" s="200"/>
      <c r="E22" s="201" t="s">
        <v>406</v>
      </c>
      <c r="F22" s="202">
        <f>F23+F28</f>
        <v>0</v>
      </c>
      <c r="G22" s="202">
        <f>G23+G28</f>
        <v>3396714</v>
      </c>
      <c r="H22" s="202">
        <f>H23+H28</f>
        <v>0</v>
      </c>
      <c r="I22" s="202">
        <f>I23+I28</f>
        <v>0</v>
      </c>
      <c r="J22" s="292" t="str">
        <f t="shared" si="0"/>
        <v>-</v>
      </c>
    </row>
    <row r="23" spans="1:10" x14ac:dyDescent="0.25">
      <c r="A23" s="171"/>
      <c r="B23" s="171"/>
      <c r="C23" s="172" t="s">
        <v>407</v>
      </c>
      <c r="D23" s="173"/>
      <c r="E23" s="174" t="s">
        <v>408</v>
      </c>
      <c r="F23" s="194">
        <f>F24+F25+F26+F27</f>
        <v>0</v>
      </c>
      <c r="G23" s="194">
        <f>G24+G25+G26+G27</f>
        <v>3396714</v>
      </c>
      <c r="H23" s="194">
        <f>H24+H25+H26+H27</f>
        <v>0</v>
      </c>
      <c r="I23" s="194">
        <f>I24+I25+I26+I27</f>
        <v>0</v>
      </c>
      <c r="J23" s="289" t="str">
        <f t="shared" si="0"/>
        <v>-</v>
      </c>
    </row>
    <row r="24" spans="1:10" x14ac:dyDescent="0.25">
      <c r="A24" s="175"/>
      <c r="B24" s="175"/>
      <c r="C24" s="176"/>
      <c r="D24" s="177" t="s">
        <v>409</v>
      </c>
      <c r="E24" s="178" t="s">
        <v>506</v>
      </c>
      <c r="F24" s="203"/>
      <c r="G24" s="203">
        <v>2305000</v>
      </c>
      <c r="H24" s="203"/>
      <c r="I24" s="203"/>
      <c r="J24" s="293" t="str">
        <f t="shared" si="0"/>
        <v>-</v>
      </c>
    </row>
    <row r="25" spans="1:10" x14ac:dyDescent="0.25">
      <c r="A25" s="175"/>
      <c r="B25" s="175"/>
      <c r="C25" s="176"/>
      <c r="D25" s="177" t="s">
        <v>410</v>
      </c>
      <c r="E25" s="178" t="s">
        <v>411</v>
      </c>
      <c r="F25" s="204"/>
      <c r="G25" s="204">
        <v>120000</v>
      </c>
      <c r="H25" s="204"/>
      <c r="I25" s="204"/>
      <c r="J25" s="294" t="str">
        <f t="shared" si="0"/>
        <v>-</v>
      </c>
    </row>
    <row r="26" spans="1:10" x14ac:dyDescent="0.25">
      <c r="A26" s="175"/>
      <c r="B26" s="175"/>
      <c r="C26" s="176"/>
      <c r="D26" s="177" t="s">
        <v>412</v>
      </c>
      <c r="E26" s="178" t="s">
        <v>508</v>
      </c>
      <c r="F26" s="204"/>
      <c r="G26" s="204">
        <v>434267</v>
      </c>
      <c r="H26" s="204"/>
      <c r="I26" s="204"/>
      <c r="J26" s="294" t="str">
        <f t="shared" si="0"/>
        <v>-</v>
      </c>
    </row>
    <row r="27" spans="1:10" x14ac:dyDescent="0.25">
      <c r="A27" s="175"/>
      <c r="B27" s="175"/>
      <c r="C27" s="176"/>
      <c r="D27" s="177" t="s">
        <v>413</v>
      </c>
      <c r="E27" s="340" t="s">
        <v>507</v>
      </c>
      <c r="F27" s="204"/>
      <c r="G27" s="204">
        <v>537447</v>
      </c>
      <c r="H27" s="204"/>
      <c r="I27" s="204"/>
      <c r="J27" s="294" t="str">
        <f t="shared" si="0"/>
        <v>-</v>
      </c>
    </row>
    <row r="28" spans="1:10" x14ac:dyDescent="0.25">
      <c r="A28" s="171"/>
      <c r="B28" s="171"/>
      <c r="C28" s="172" t="s">
        <v>414</v>
      </c>
      <c r="D28" s="173"/>
      <c r="E28" s="174" t="s">
        <v>415</v>
      </c>
      <c r="F28" s="205">
        <f>F29+F30+F31+F32</f>
        <v>0</v>
      </c>
      <c r="G28" s="205">
        <f>G29+G30+G31+G32</f>
        <v>0</v>
      </c>
      <c r="H28" s="205">
        <f>H29+H30+H31+H32</f>
        <v>0</v>
      </c>
      <c r="I28" s="205">
        <f>I29+I30+I31+I32</f>
        <v>0</v>
      </c>
      <c r="J28" s="295" t="str">
        <f t="shared" si="0"/>
        <v>-</v>
      </c>
    </row>
    <row r="29" spans="1:10" x14ac:dyDescent="0.25">
      <c r="A29" s="175"/>
      <c r="B29" s="175"/>
      <c r="C29" s="176"/>
      <c r="D29" s="177" t="s">
        <v>416</v>
      </c>
      <c r="E29" s="178" t="s">
        <v>417</v>
      </c>
      <c r="F29" s="195"/>
      <c r="G29" s="195"/>
      <c r="H29" s="195"/>
      <c r="I29" s="195"/>
      <c r="J29" s="290" t="str">
        <f t="shared" si="0"/>
        <v>-</v>
      </c>
    </row>
    <row r="30" spans="1:10" x14ac:dyDescent="0.25">
      <c r="A30" s="175"/>
      <c r="B30" s="175"/>
      <c r="C30" s="176"/>
      <c r="D30" s="177" t="s">
        <v>418</v>
      </c>
      <c r="E30" s="178" t="s">
        <v>419</v>
      </c>
      <c r="F30" s="195"/>
      <c r="G30" s="195"/>
      <c r="H30" s="195"/>
      <c r="I30" s="195"/>
      <c r="J30" s="290" t="str">
        <f t="shared" si="0"/>
        <v>-</v>
      </c>
    </row>
    <row r="31" spans="1:10" x14ac:dyDescent="0.25">
      <c r="A31" s="175"/>
      <c r="B31" s="175"/>
      <c r="C31" s="176"/>
      <c r="D31" s="177" t="s">
        <v>420</v>
      </c>
      <c r="E31" s="178" t="s">
        <v>421</v>
      </c>
      <c r="F31" s="206"/>
      <c r="G31" s="206"/>
      <c r="H31" s="206"/>
      <c r="I31" s="206"/>
      <c r="J31" s="294" t="str">
        <f t="shared" si="0"/>
        <v>-</v>
      </c>
    </row>
    <row r="32" spans="1:10" x14ac:dyDescent="0.25">
      <c r="A32" s="175"/>
      <c r="B32" s="175"/>
      <c r="C32" s="176"/>
      <c r="D32" s="177" t="s">
        <v>422</v>
      </c>
      <c r="E32" s="178" t="s">
        <v>423</v>
      </c>
      <c r="F32" s="206"/>
      <c r="G32" s="206"/>
      <c r="H32" s="206"/>
      <c r="I32" s="206"/>
      <c r="J32" s="294" t="str">
        <f t="shared" si="0"/>
        <v>-</v>
      </c>
    </row>
    <row r="33" spans="1:10" ht="26.25" x14ac:dyDescent="0.25">
      <c r="A33" s="207"/>
      <c r="B33" s="197">
        <v>634</v>
      </c>
      <c r="C33" s="208"/>
      <c r="D33" s="209"/>
      <c r="E33" s="210" t="s">
        <v>424</v>
      </c>
      <c r="F33" s="211">
        <f>F34</f>
        <v>0</v>
      </c>
      <c r="G33" s="211">
        <f>G34</f>
        <v>0</v>
      </c>
      <c r="H33" s="211">
        <f>H34</f>
        <v>0</v>
      </c>
      <c r="I33" s="211">
        <f>I34</f>
        <v>0</v>
      </c>
      <c r="J33" s="296" t="str">
        <f t="shared" si="0"/>
        <v>-</v>
      </c>
    </row>
    <row r="34" spans="1:10" x14ac:dyDescent="0.25">
      <c r="A34" s="175"/>
      <c r="B34" s="175"/>
      <c r="C34" s="180">
        <v>6342</v>
      </c>
      <c r="D34" s="177"/>
      <c r="E34" s="178"/>
      <c r="F34" s="204">
        <f>SUM(F35)</f>
        <v>0</v>
      </c>
      <c r="G34" s="204">
        <f>SUM(G35)</f>
        <v>0</v>
      </c>
      <c r="H34" s="204">
        <f>SUM(H35)</f>
        <v>0</v>
      </c>
      <c r="I34" s="204">
        <f>SUM(I35)</f>
        <v>0</v>
      </c>
      <c r="J34" s="294" t="str">
        <f t="shared" si="0"/>
        <v>-</v>
      </c>
    </row>
    <row r="35" spans="1:10" ht="26.25" x14ac:dyDescent="0.25">
      <c r="A35" s="175"/>
      <c r="B35" s="175"/>
      <c r="C35" s="176"/>
      <c r="D35" s="177">
        <v>63426</v>
      </c>
      <c r="E35" s="178" t="s">
        <v>425</v>
      </c>
      <c r="F35" s="204"/>
      <c r="G35" s="204"/>
      <c r="H35" s="204"/>
      <c r="I35" s="204"/>
      <c r="J35" s="294" t="str">
        <f t="shared" si="0"/>
        <v>-</v>
      </c>
    </row>
    <row r="36" spans="1:10" ht="26.25" x14ac:dyDescent="0.25">
      <c r="A36" s="349"/>
      <c r="B36" s="350">
        <v>636</v>
      </c>
      <c r="C36" s="351"/>
      <c r="D36" s="352"/>
      <c r="E36" s="353" t="s">
        <v>474</v>
      </c>
      <c r="F36" s="354">
        <f>F37+F39</f>
        <v>0</v>
      </c>
      <c r="G36" s="354">
        <f>G37+G39</f>
        <v>0</v>
      </c>
      <c r="H36" s="354">
        <f>H37+H39</f>
        <v>606000</v>
      </c>
      <c r="I36" s="354">
        <f>I37+I39</f>
        <v>0</v>
      </c>
      <c r="J36" s="355" t="str">
        <f t="shared" si="0"/>
        <v>-</v>
      </c>
    </row>
    <row r="37" spans="1:10" ht="26.25" x14ac:dyDescent="0.25">
      <c r="A37" s="175"/>
      <c r="B37" s="175"/>
      <c r="C37" s="180">
        <v>6361</v>
      </c>
      <c r="D37" s="177"/>
      <c r="E37" s="178" t="s">
        <v>475</v>
      </c>
      <c r="F37" s="204">
        <f>F38</f>
        <v>0</v>
      </c>
      <c r="G37" s="204">
        <f>G38</f>
        <v>0</v>
      </c>
      <c r="H37" s="204">
        <f>H38</f>
        <v>606000</v>
      </c>
      <c r="I37" s="204">
        <f>I38</f>
        <v>0</v>
      </c>
      <c r="J37" s="294" t="str">
        <f t="shared" si="0"/>
        <v>-</v>
      </c>
    </row>
    <row r="38" spans="1:10" ht="26.25" x14ac:dyDescent="0.25">
      <c r="A38" s="175"/>
      <c r="B38" s="175"/>
      <c r="C38" s="176"/>
      <c r="D38" s="177">
        <v>63613</v>
      </c>
      <c r="E38" s="178" t="s">
        <v>476</v>
      </c>
      <c r="F38" s="204"/>
      <c r="G38" s="204"/>
      <c r="H38" s="204">
        <v>606000</v>
      </c>
      <c r="I38" s="204">
        <v>0</v>
      </c>
      <c r="J38" s="294" t="str">
        <f t="shared" si="0"/>
        <v>-</v>
      </c>
    </row>
    <row r="39" spans="1:10" ht="26.25" x14ac:dyDescent="0.25">
      <c r="A39" s="175"/>
      <c r="B39" s="175"/>
      <c r="C39" s="180">
        <v>6362</v>
      </c>
      <c r="D39" s="177"/>
      <c r="E39" s="178" t="s">
        <v>477</v>
      </c>
      <c r="F39" s="204"/>
      <c r="G39" s="204"/>
      <c r="H39" s="204"/>
      <c r="I39" s="204"/>
      <c r="J39" s="294" t="str">
        <f t="shared" si="0"/>
        <v>-</v>
      </c>
    </row>
    <row r="40" spans="1:10" ht="26.25" x14ac:dyDescent="0.25">
      <c r="A40" s="175"/>
      <c r="B40" s="175"/>
      <c r="C40" s="176"/>
      <c r="D40" s="177">
        <v>63623</v>
      </c>
      <c r="E40" s="178" t="s">
        <v>478</v>
      </c>
      <c r="F40" s="204"/>
      <c r="G40" s="204"/>
      <c r="H40" s="204"/>
      <c r="I40" s="204"/>
      <c r="J40" s="294" t="str">
        <f t="shared" si="0"/>
        <v>-</v>
      </c>
    </row>
    <row r="41" spans="1:10" s="307" customFormat="1" ht="26.25" x14ac:dyDescent="0.25">
      <c r="A41" s="350"/>
      <c r="B41" s="350">
        <v>638</v>
      </c>
      <c r="C41" s="356"/>
      <c r="D41" s="357"/>
      <c r="E41" s="353" t="s">
        <v>524</v>
      </c>
      <c r="F41" s="358"/>
      <c r="G41" s="358"/>
      <c r="H41" s="358">
        <f>H42</f>
        <v>150000</v>
      </c>
      <c r="I41" s="358">
        <f>I42</f>
        <v>95086.17</v>
      </c>
      <c r="J41" s="359"/>
    </row>
    <row r="42" spans="1:10" s="307" customFormat="1" ht="26.25" x14ac:dyDescent="0.25">
      <c r="A42" s="171"/>
      <c r="B42" s="171"/>
      <c r="C42" s="180">
        <v>6381</v>
      </c>
      <c r="D42" s="215"/>
      <c r="E42" s="174" t="s">
        <v>523</v>
      </c>
      <c r="F42" s="247"/>
      <c r="G42" s="247"/>
      <c r="H42" s="247">
        <f>H43</f>
        <v>150000</v>
      </c>
      <c r="I42" s="247">
        <f>I43</f>
        <v>95086.17</v>
      </c>
      <c r="J42" s="295"/>
    </row>
    <row r="43" spans="1:10" ht="26.25" x14ac:dyDescent="0.25">
      <c r="A43" s="175"/>
      <c r="B43" s="175"/>
      <c r="C43" s="176"/>
      <c r="D43" s="177">
        <v>63811</v>
      </c>
      <c r="E43" s="178" t="s">
        <v>520</v>
      </c>
      <c r="F43" s="204"/>
      <c r="G43" s="204"/>
      <c r="H43" s="204">
        <v>150000</v>
      </c>
      <c r="I43" s="204">
        <v>95086.17</v>
      </c>
      <c r="J43" s="294">
        <f t="shared" si="0"/>
        <v>0.63390780000000002</v>
      </c>
    </row>
    <row r="44" spans="1:10" s="307" customFormat="1" ht="15.75" x14ac:dyDescent="0.25">
      <c r="A44" s="182" t="s">
        <v>426</v>
      </c>
      <c r="B44" s="183"/>
      <c r="C44" s="184"/>
      <c r="D44" s="185"/>
      <c r="E44" s="186" t="s">
        <v>427</v>
      </c>
      <c r="F44" s="218">
        <f>F45+F50</f>
        <v>0</v>
      </c>
      <c r="G44" s="218">
        <f>G45+G50</f>
        <v>0</v>
      </c>
      <c r="H44" s="218">
        <f>H45+H50</f>
        <v>0</v>
      </c>
      <c r="I44" s="218">
        <f>I45+I50</f>
        <v>1.98</v>
      </c>
      <c r="J44" s="299" t="e">
        <f t="shared" si="0"/>
        <v>#DIV/0!</v>
      </c>
    </row>
    <row r="45" spans="1:10" ht="15.75" x14ac:dyDescent="0.25">
      <c r="A45" s="188"/>
      <c r="B45" s="189" t="s">
        <v>428</v>
      </c>
      <c r="C45" s="190"/>
      <c r="D45" s="191"/>
      <c r="E45" s="192" t="s">
        <v>429</v>
      </c>
      <c r="F45" s="213">
        <f>F46+F48</f>
        <v>0</v>
      </c>
      <c r="G45" s="213">
        <f>G46+G48</f>
        <v>0</v>
      </c>
      <c r="H45" s="213">
        <f>H46+H48</f>
        <v>0</v>
      </c>
      <c r="I45" s="213">
        <f>I46+I48</f>
        <v>1.98</v>
      </c>
      <c r="J45" s="298" t="e">
        <f t="shared" si="0"/>
        <v>#DIV/0!</v>
      </c>
    </row>
    <row r="46" spans="1:10" ht="15.75" x14ac:dyDescent="0.25">
      <c r="A46" s="165"/>
      <c r="B46" s="166"/>
      <c r="C46" s="167">
        <v>6413</v>
      </c>
      <c r="D46" s="168"/>
      <c r="E46" s="169" t="s">
        <v>430</v>
      </c>
      <c r="F46" s="204">
        <f>SUM(F47)</f>
        <v>0</v>
      </c>
      <c r="G46" s="204">
        <f>SUM(G47)</f>
        <v>0</v>
      </c>
      <c r="H46" s="204">
        <f>SUM(H47)</f>
        <v>0</v>
      </c>
      <c r="I46" s="204">
        <f>SUM(I47)</f>
        <v>1.98</v>
      </c>
      <c r="J46" s="294" t="e">
        <f t="shared" si="0"/>
        <v>#DIV/0!</v>
      </c>
    </row>
    <row r="47" spans="1:10" ht="15.75" x14ac:dyDescent="0.25">
      <c r="A47" s="165"/>
      <c r="B47" s="166"/>
      <c r="C47" s="167"/>
      <c r="D47" s="214">
        <v>64132</v>
      </c>
      <c r="E47" s="178" t="s">
        <v>430</v>
      </c>
      <c r="F47" s="204">
        <v>0</v>
      </c>
      <c r="G47" s="204">
        <v>0</v>
      </c>
      <c r="H47" s="204">
        <v>0</v>
      </c>
      <c r="I47" s="204">
        <v>1.98</v>
      </c>
      <c r="J47" s="294" t="e">
        <f t="shared" si="0"/>
        <v>#DIV/0!</v>
      </c>
    </row>
    <row r="48" spans="1:10" x14ac:dyDescent="0.25">
      <c r="A48" s="175"/>
      <c r="B48" s="175"/>
      <c r="C48" s="180">
        <v>6415</v>
      </c>
      <c r="D48" s="215"/>
      <c r="E48" s="174" t="s">
        <v>431</v>
      </c>
      <c r="F48" s="204"/>
      <c r="G48" s="204"/>
      <c r="H48" s="204"/>
      <c r="I48" s="204"/>
      <c r="J48" s="294" t="str">
        <f t="shared" si="0"/>
        <v>-</v>
      </c>
    </row>
    <row r="49" spans="1:10" x14ac:dyDescent="0.25">
      <c r="A49" s="175"/>
      <c r="B49" s="175"/>
      <c r="C49" s="180"/>
      <c r="D49" s="177">
        <v>64151</v>
      </c>
      <c r="E49" s="178" t="s">
        <v>431</v>
      </c>
      <c r="F49" s="204"/>
      <c r="G49" s="204"/>
      <c r="H49" s="204"/>
      <c r="I49" s="204"/>
      <c r="J49" s="294" t="str">
        <f t="shared" si="0"/>
        <v>-</v>
      </c>
    </row>
    <row r="50" spans="1:10" ht="15.75" x14ac:dyDescent="0.25">
      <c r="A50" s="188"/>
      <c r="B50" s="189" t="s">
        <v>432</v>
      </c>
      <c r="C50" s="190"/>
      <c r="D50" s="191"/>
      <c r="E50" s="192" t="s">
        <v>433</v>
      </c>
      <c r="F50" s="213"/>
      <c r="G50" s="213"/>
      <c r="H50" s="213"/>
      <c r="I50" s="213"/>
      <c r="J50" s="298" t="str">
        <f t="shared" si="0"/>
        <v>-</v>
      </c>
    </row>
    <row r="51" spans="1:10" x14ac:dyDescent="0.25">
      <c r="A51" s="171"/>
      <c r="B51" s="171"/>
      <c r="C51" s="172" t="s">
        <v>434</v>
      </c>
      <c r="D51" s="173"/>
      <c r="E51" s="174" t="s">
        <v>435</v>
      </c>
      <c r="F51" s="204"/>
      <c r="G51" s="204"/>
      <c r="H51" s="204"/>
      <c r="I51" s="204"/>
      <c r="J51" s="294" t="str">
        <f t="shared" si="0"/>
        <v>-</v>
      </c>
    </row>
    <row r="52" spans="1:10" ht="26.25" x14ac:dyDescent="0.25">
      <c r="A52" s="175"/>
      <c r="B52" s="175"/>
      <c r="C52" s="176"/>
      <c r="D52" s="216">
        <v>64238</v>
      </c>
      <c r="E52" s="217" t="s">
        <v>436</v>
      </c>
      <c r="F52" s="204"/>
      <c r="G52" s="204"/>
      <c r="H52" s="204"/>
      <c r="I52" s="204"/>
      <c r="J52" s="294" t="str">
        <f t="shared" si="0"/>
        <v>-</v>
      </c>
    </row>
    <row r="53" spans="1:10" s="307" customFormat="1" ht="31.5" x14ac:dyDescent="0.25">
      <c r="A53" s="182" t="s">
        <v>437</v>
      </c>
      <c r="B53" s="183"/>
      <c r="C53" s="184"/>
      <c r="D53" s="185"/>
      <c r="E53" s="186" t="s">
        <v>438</v>
      </c>
      <c r="F53" s="218">
        <f t="shared" ref="F53:G54" si="1">F54</f>
        <v>10000</v>
      </c>
      <c r="G53" s="218">
        <f>G54</f>
        <v>0</v>
      </c>
      <c r="H53" s="218">
        <f>H54</f>
        <v>0</v>
      </c>
      <c r="I53" s="218">
        <f>I54</f>
        <v>0</v>
      </c>
      <c r="J53" s="299" t="str">
        <f t="shared" si="0"/>
        <v>-</v>
      </c>
    </row>
    <row r="54" spans="1:10" ht="15.75" x14ac:dyDescent="0.25">
      <c r="A54" s="188"/>
      <c r="B54" s="189" t="s">
        <v>439</v>
      </c>
      <c r="C54" s="190"/>
      <c r="D54" s="191"/>
      <c r="E54" s="192" t="s">
        <v>440</v>
      </c>
      <c r="F54" s="213">
        <f t="shared" si="1"/>
        <v>10000</v>
      </c>
      <c r="G54" s="213">
        <f>G55</f>
        <v>0</v>
      </c>
      <c r="H54" s="213">
        <f>H55</f>
        <v>0</v>
      </c>
      <c r="I54" s="213">
        <f>I55</f>
        <v>0</v>
      </c>
      <c r="J54" s="298" t="str">
        <f t="shared" si="0"/>
        <v>-</v>
      </c>
    </row>
    <row r="55" spans="1:10" x14ac:dyDescent="0.25">
      <c r="A55" s="171"/>
      <c r="B55" s="171"/>
      <c r="C55" s="172" t="s">
        <v>441</v>
      </c>
      <c r="D55" s="173"/>
      <c r="E55" s="174" t="s">
        <v>442</v>
      </c>
      <c r="F55" s="204">
        <f>SUM(F56:F58)</f>
        <v>10000</v>
      </c>
      <c r="G55" s="204">
        <f>SUM(G56:G58)</f>
        <v>0</v>
      </c>
      <c r="H55" s="204">
        <f>SUM(H56:H58)</f>
        <v>0</v>
      </c>
      <c r="I55" s="204">
        <f>SUM(I56:I58)</f>
        <v>0</v>
      </c>
      <c r="J55" s="294" t="str">
        <f t="shared" si="0"/>
        <v>-</v>
      </c>
    </row>
    <row r="56" spans="1:10" x14ac:dyDescent="0.25">
      <c r="A56" s="175"/>
      <c r="B56" s="175"/>
      <c r="C56" s="176"/>
      <c r="D56" s="177">
        <v>65267</v>
      </c>
      <c r="E56" s="178" t="s">
        <v>443</v>
      </c>
      <c r="F56" s="204"/>
      <c r="G56" s="204"/>
      <c r="H56" s="204"/>
      <c r="I56" s="204"/>
      <c r="J56" s="294" t="str">
        <f t="shared" si="0"/>
        <v>-</v>
      </c>
    </row>
    <row r="57" spans="1:10" x14ac:dyDescent="0.25">
      <c r="A57" s="171"/>
      <c r="B57" s="171"/>
      <c r="C57" s="172"/>
      <c r="D57" s="214">
        <v>65268</v>
      </c>
      <c r="E57" s="178" t="s">
        <v>485</v>
      </c>
      <c r="F57" s="204">
        <v>10000</v>
      </c>
      <c r="G57" s="204">
        <v>0</v>
      </c>
      <c r="H57" s="204">
        <v>0</v>
      </c>
      <c r="I57" s="204">
        <v>0</v>
      </c>
      <c r="J57" s="294" t="str">
        <f t="shared" si="0"/>
        <v>-</v>
      </c>
    </row>
    <row r="58" spans="1:10" x14ac:dyDescent="0.25">
      <c r="A58" s="175"/>
      <c r="B58" s="175"/>
      <c r="C58" s="176"/>
      <c r="D58" s="177" t="s">
        <v>444</v>
      </c>
      <c r="E58" s="178" t="s">
        <v>442</v>
      </c>
      <c r="F58" s="204"/>
      <c r="G58" s="204"/>
      <c r="H58" s="204"/>
      <c r="I58" s="204"/>
      <c r="J58" s="294" t="str">
        <f t="shared" si="0"/>
        <v>-</v>
      </c>
    </row>
    <row r="59" spans="1:10" ht="15.75" x14ac:dyDescent="0.25">
      <c r="A59" s="182" t="s">
        <v>445</v>
      </c>
      <c r="B59" s="183"/>
      <c r="C59" s="184"/>
      <c r="D59" s="185"/>
      <c r="E59" s="186" t="s">
        <v>446</v>
      </c>
      <c r="F59" s="218">
        <f>F60+F65</f>
        <v>838979</v>
      </c>
      <c r="G59" s="218">
        <f>G60+G65</f>
        <v>1198260.1599999999</v>
      </c>
      <c r="H59" s="218">
        <f>H60+H65</f>
        <v>1038026</v>
      </c>
      <c r="I59" s="218">
        <f>I60+I65</f>
        <v>1123715.05</v>
      </c>
      <c r="J59" s="299">
        <f t="shared" si="0"/>
        <v>1.082550003564458</v>
      </c>
    </row>
    <row r="60" spans="1:10" ht="47.25" x14ac:dyDescent="0.25">
      <c r="A60" s="188"/>
      <c r="B60" s="189" t="s">
        <v>447</v>
      </c>
      <c r="C60" s="190"/>
      <c r="D60" s="191"/>
      <c r="E60" s="192" t="s">
        <v>448</v>
      </c>
      <c r="F60" s="219">
        <f>F61+F63</f>
        <v>838979</v>
      </c>
      <c r="G60" s="219">
        <f>G61+G63</f>
        <v>1188260.1599999999</v>
      </c>
      <c r="H60" s="219">
        <f>H61+H63</f>
        <v>938026</v>
      </c>
      <c r="I60" s="219">
        <f>I61+I63</f>
        <v>1026092.05</v>
      </c>
      <c r="J60" s="300">
        <f t="shared" si="0"/>
        <v>1.0938844445676346</v>
      </c>
    </row>
    <row r="61" spans="1:10" x14ac:dyDescent="0.25">
      <c r="A61" s="171"/>
      <c r="B61" s="171"/>
      <c r="C61" s="172">
        <v>6614</v>
      </c>
      <c r="D61" s="173"/>
      <c r="E61" s="174" t="s">
        <v>449</v>
      </c>
      <c r="F61" s="220">
        <f>F62</f>
        <v>80000</v>
      </c>
      <c r="G61" s="220">
        <f>G62</f>
        <v>80000</v>
      </c>
      <c r="H61" s="220">
        <f>H62</f>
        <v>187605</v>
      </c>
      <c r="I61" s="220">
        <f>I62</f>
        <v>183053.01</v>
      </c>
      <c r="J61" s="294">
        <f t="shared" si="0"/>
        <v>0.97573630766770614</v>
      </c>
    </row>
    <row r="62" spans="1:10" x14ac:dyDescent="0.25">
      <c r="A62" s="171"/>
      <c r="B62" s="171"/>
      <c r="C62" s="172"/>
      <c r="D62" s="214">
        <v>66142</v>
      </c>
      <c r="E62" s="178" t="s">
        <v>449</v>
      </c>
      <c r="F62" s="220">
        <v>80000</v>
      </c>
      <c r="G62" s="220">
        <v>80000</v>
      </c>
      <c r="H62" s="220">
        <v>187605</v>
      </c>
      <c r="I62" s="220">
        <v>183053.01</v>
      </c>
      <c r="J62" s="294">
        <f t="shared" si="0"/>
        <v>0.97573630766770614</v>
      </c>
    </row>
    <row r="63" spans="1:10" ht="26.25" x14ac:dyDescent="0.25">
      <c r="A63" s="171"/>
      <c r="B63" s="171"/>
      <c r="C63" s="172">
        <v>6615</v>
      </c>
      <c r="D63" s="173"/>
      <c r="E63" s="174" t="s">
        <v>450</v>
      </c>
      <c r="F63" s="220">
        <f>F64</f>
        <v>758979</v>
      </c>
      <c r="G63" s="220">
        <f>G64</f>
        <v>1108260.1599999999</v>
      </c>
      <c r="H63" s="220">
        <f>H64</f>
        <v>750421</v>
      </c>
      <c r="I63" s="220">
        <f>I64</f>
        <v>843039.04</v>
      </c>
      <c r="J63" s="294">
        <f t="shared" si="0"/>
        <v>1.1234214394319988</v>
      </c>
    </row>
    <row r="64" spans="1:10" ht="26.25" x14ac:dyDescent="0.25">
      <c r="A64" s="175"/>
      <c r="B64" s="175"/>
      <c r="C64" s="176"/>
      <c r="D64" s="177">
        <v>66151</v>
      </c>
      <c r="E64" s="178" t="s">
        <v>450</v>
      </c>
      <c r="F64" s="204">
        <v>758979</v>
      </c>
      <c r="G64" s="204">
        <v>1108260.1599999999</v>
      </c>
      <c r="H64" s="204">
        <v>750421</v>
      </c>
      <c r="I64" s="204">
        <v>843039.04</v>
      </c>
      <c r="J64" s="294">
        <f t="shared" si="0"/>
        <v>1.1234214394319988</v>
      </c>
    </row>
    <row r="65" spans="1:10" ht="31.5" x14ac:dyDescent="0.25">
      <c r="A65" s="188"/>
      <c r="B65" s="189" t="s">
        <v>451</v>
      </c>
      <c r="C65" s="190"/>
      <c r="D65" s="191"/>
      <c r="E65" s="192" t="s">
        <v>452</v>
      </c>
      <c r="F65" s="219">
        <f>SUM(F66)</f>
        <v>0</v>
      </c>
      <c r="G65" s="219">
        <f>SUM(G66)</f>
        <v>10000</v>
      </c>
      <c r="H65" s="219">
        <f>SUM(H66)+H71</f>
        <v>100000</v>
      </c>
      <c r="I65" s="219">
        <f>SUM(I66)+I71</f>
        <v>97623</v>
      </c>
      <c r="J65" s="300">
        <f t="shared" si="0"/>
        <v>0.97623000000000004</v>
      </c>
    </row>
    <row r="66" spans="1:10" x14ac:dyDescent="0.25">
      <c r="A66" s="171"/>
      <c r="B66" s="171"/>
      <c r="C66" s="172">
        <v>6631</v>
      </c>
      <c r="D66" s="173"/>
      <c r="E66" s="174" t="s">
        <v>499</v>
      </c>
      <c r="F66" s="247">
        <f>F67+F68+F69+F70</f>
        <v>0</v>
      </c>
      <c r="G66" s="247">
        <f>G67+G68+G69+G70</f>
        <v>10000</v>
      </c>
      <c r="H66" s="247">
        <f>H67+H68+H69+H70</f>
        <v>10000</v>
      </c>
      <c r="I66" s="247">
        <f>I67+I68+I69+I70</f>
        <v>11000</v>
      </c>
      <c r="J66" s="295">
        <f t="shared" si="0"/>
        <v>1.1000000000000001</v>
      </c>
    </row>
    <row r="67" spans="1:10" x14ac:dyDescent="0.25">
      <c r="A67" s="171"/>
      <c r="B67" s="171"/>
      <c r="C67" s="172"/>
      <c r="D67" s="173">
        <v>66312</v>
      </c>
      <c r="E67" s="174" t="s">
        <v>500</v>
      </c>
      <c r="F67" s="247">
        <v>0</v>
      </c>
      <c r="G67" s="247">
        <v>10000</v>
      </c>
      <c r="H67" s="247">
        <v>10000</v>
      </c>
      <c r="I67" s="247">
        <v>11000</v>
      </c>
      <c r="J67" s="295">
        <f t="shared" si="0"/>
        <v>1.1000000000000001</v>
      </c>
    </row>
    <row r="68" spans="1:10" x14ac:dyDescent="0.25">
      <c r="A68" s="171"/>
      <c r="B68" s="171"/>
      <c r="C68" s="172"/>
      <c r="D68" s="173">
        <v>66313</v>
      </c>
      <c r="E68" s="174" t="s">
        <v>501</v>
      </c>
      <c r="F68" s="247"/>
      <c r="G68" s="247"/>
      <c r="H68" s="247"/>
      <c r="I68" s="247"/>
      <c r="J68" s="295" t="str">
        <f t="shared" si="0"/>
        <v>-</v>
      </c>
    </row>
    <row r="69" spans="1:10" x14ac:dyDescent="0.25">
      <c r="A69" s="171"/>
      <c r="B69" s="171"/>
      <c r="C69" s="172"/>
      <c r="D69" s="173">
        <v>66314</v>
      </c>
      <c r="E69" s="174" t="s">
        <v>502</v>
      </c>
      <c r="F69" s="247">
        <v>0</v>
      </c>
      <c r="G69" s="247">
        <v>0</v>
      </c>
      <c r="H69" s="247">
        <v>0</v>
      </c>
      <c r="I69" s="247">
        <v>0</v>
      </c>
      <c r="J69" s="295" t="str">
        <f t="shared" ref="J69:J103" si="2">IF(I69&lt;&gt;0,I69/H69,"-")</f>
        <v>-</v>
      </c>
    </row>
    <row r="70" spans="1:10" ht="26.25" x14ac:dyDescent="0.25">
      <c r="A70" s="171"/>
      <c r="B70" s="171"/>
      <c r="C70" s="172"/>
      <c r="D70" s="173">
        <v>66315</v>
      </c>
      <c r="E70" s="174" t="s">
        <v>503</v>
      </c>
      <c r="F70" s="247"/>
      <c r="G70" s="247"/>
      <c r="H70" s="247"/>
      <c r="I70" s="247"/>
      <c r="J70" s="295" t="str">
        <f t="shared" si="2"/>
        <v>-</v>
      </c>
    </row>
    <row r="71" spans="1:10" ht="26.25" x14ac:dyDescent="0.25">
      <c r="A71" s="171"/>
      <c r="B71" s="171"/>
      <c r="C71" s="172">
        <v>6632</v>
      </c>
      <c r="D71" s="173"/>
      <c r="E71" s="174" t="s">
        <v>522</v>
      </c>
      <c r="F71" s="247"/>
      <c r="G71" s="247"/>
      <c r="H71" s="247">
        <f>H72</f>
        <v>90000</v>
      </c>
      <c r="I71" s="247">
        <f>I72</f>
        <v>86623</v>
      </c>
      <c r="J71" s="295"/>
    </row>
    <row r="72" spans="1:10" x14ac:dyDescent="0.25">
      <c r="A72" s="171"/>
      <c r="B72" s="171"/>
      <c r="C72" s="172"/>
      <c r="D72" s="173">
        <v>66322</v>
      </c>
      <c r="E72" s="360" t="s">
        <v>521</v>
      </c>
      <c r="F72" s="247"/>
      <c r="G72" s="247"/>
      <c r="H72" s="247">
        <v>90000</v>
      </c>
      <c r="I72" s="247">
        <v>86623</v>
      </c>
      <c r="J72" s="295"/>
    </row>
    <row r="73" spans="1:10" ht="15.75" x14ac:dyDescent="0.25">
      <c r="A73" s="182">
        <v>67</v>
      </c>
      <c r="B73" s="183"/>
      <c r="C73" s="184"/>
      <c r="D73" s="185"/>
      <c r="E73" s="186" t="s">
        <v>453</v>
      </c>
      <c r="F73" s="187">
        <f t="shared" ref="F73:H74" si="3">F74</f>
        <v>7534567</v>
      </c>
      <c r="G73" s="187">
        <f>G74</f>
        <v>7791190.25</v>
      </c>
      <c r="H73" s="187">
        <f>H74</f>
        <v>7980511</v>
      </c>
      <c r="I73" s="187">
        <f>I74</f>
        <v>7970224.2599999998</v>
      </c>
      <c r="J73" s="287">
        <f t="shared" si="2"/>
        <v>0.99871101737720802</v>
      </c>
    </row>
    <row r="74" spans="1:10" ht="36" customHeight="1" x14ac:dyDescent="0.25">
      <c r="A74" s="188"/>
      <c r="B74" s="189">
        <v>671</v>
      </c>
      <c r="C74" s="190"/>
      <c r="D74" s="191"/>
      <c r="E74" s="192" t="s">
        <v>517</v>
      </c>
      <c r="F74" s="193">
        <f t="shared" si="3"/>
        <v>7534567</v>
      </c>
      <c r="G74" s="193">
        <f t="shared" si="3"/>
        <v>7791190.25</v>
      </c>
      <c r="H74" s="193">
        <f>H75+H78</f>
        <v>7980511</v>
      </c>
      <c r="I74" s="193">
        <f>I75+I78</f>
        <v>7970224.2599999998</v>
      </c>
      <c r="J74" s="288">
        <f t="shared" si="2"/>
        <v>0.99871101737720802</v>
      </c>
    </row>
    <row r="75" spans="1:10" ht="15.75" x14ac:dyDescent="0.25">
      <c r="A75" s="171"/>
      <c r="B75" s="171"/>
      <c r="C75" s="172">
        <v>6711</v>
      </c>
      <c r="D75" s="173"/>
      <c r="E75" s="174" t="s">
        <v>454</v>
      </c>
      <c r="F75" s="193">
        <f>SUM(F76:F77)</f>
        <v>7534567</v>
      </c>
      <c r="G75" s="193">
        <f>SUM(G76:G77)</f>
        <v>7791190.25</v>
      </c>
      <c r="H75" s="193">
        <f>SUM(H76:H77)</f>
        <v>7910511</v>
      </c>
      <c r="I75" s="193">
        <f>SUM(I76:I77)</f>
        <v>7900224.2599999998</v>
      </c>
      <c r="J75" s="289">
        <f t="shared" si="2"/>
        <v>0.99869961118820261</v>
      </c>
    </row>
    <row r="76" spans="1:10" x14ac:dyDescent="0.25">
      <c r="A76" s="175"/>
      <c r="B76" s="175"/>
      <c r="C76" s="176"/>
      <c r="D76" s="177">
        <v>67111</v>
      </c>
      <c r="E76" s="178" t="s">
        <v>454</v>
      </c>
      <c r="F76" s="194">
        <v>7435511</v>
      </c>
      <c r="G76" s="194">
        <v>7435511</v>
      </c>
      <c r="H76" s="194">
        <v>7435511</v>
      </c>
      <c r="I76" s="194">
        <v>7435511</v>
      </c>
      <c r="J76" s="289">
        <f t="shared" si="2"/>
        <v>1</v>
      </c>
    </row>
    <row r="77" spans="1:10" ht="26.25" x14ac:dyDescent="0.25">
      <c r="A77" s="175"/>
      <c r="B77" s="175"/>
      <c r="C77" s="176"/>
      <c r="D77" s="177" t="s">
        <v>455</v>
      </c>
      <c r="E77" s="178" t="s">
        <v>518</v>
      </c>
      <c r="F77" s="194">
        <v>99056</v>
      </c>
      <c r="G77" s="194">
        <v>355679.25</v>
      </c>
      <c r="H77" s="194">
        <v>475000</v>
      </c>
      <c r="I77" s="194">
        <v>464713.26</v>
      </c>
      <c r="J77" s="289">
        <f t="shared" si="2"/>
        <v>0.97834370526315795</v>
      </c>
    </row>
    <row r="78" spans="1:10" ht="26.25" x14ac:dyDescent="0.25">
      <c r="A78" s="175"/>
      <c r="B78" s="175"/>
      <c r="C78" s="176">
        <v>6712</v>
      </c>
      <c r="D78" s="177"/>
      <c r="E78" s="178" t="s">
        <v>525</v>
      </c>
      <c r="F78" s="194"/>
      <c r="G78" s="194"/>
      <c r="H78" s="194">
        <f>H79</f>
        <v>70000</v>
      </c>
      <c r="I78" s="194">
        <f>I79</f>
        <v>70000</v>
      </c>
      <c r="J78" s="289"/>
    </row>
    <row r="79" spans="1:10" ht="26.25" x14ac:dyDescent="0.25">
      <c r="A79" s="175"/>
      <c r="B79" s="175"/>
      <c r="C79" s="176"/>
      <c r="D79" s="177">
        <v>67121</v>
      </c>
      <c r="E79" s="178" t="s">
        <v>525</v>
      </c>
      <c r="F79" s="194"/>
      <c r="G79" s="194"/>
      <c r="H79" s="194">
        <v>70000</v>
      </c>
      <c r="I79" s="194">
        <v>70000</v>
      </c>
      <c r="J79" s="289"/>
    </row>
    <row r="80" spans="1:10" ht="15.75" x14ac:dyDescent="0.25">
      <c r="A80" s="182">
        <v>68</v>
      </c>
      <c r="B80" s="183"/>
      <c r="C80" s="184"/>
      <c r="D80" s="185"/>
      <c r="E80" s="186" t="s">
        <v>456</v>
      </c>
      <c r="F80" s="187">
        <f>F82</f>
        <v>0</v>
      </c>
      <c r="G80" s="187">
        <f>G82</f>
        <v>0</v>
      </c>
      <c r="H80" s="187">
        <f>H82</f>
        <v>0</v>
      </c>
      <c r="I80" s="187">
        <f>I82</f>
        <v>2.4300000000000002</v>
      </c>
      <c r="J80" s="287" t="e">
        <f t="shared" si="2"/>
        <v>#DIV/0!</v>
      </c>
    </row>
    <row r="81" spans="1:10" ht="15.75" x14ac:dyDescent="0.25">
      <c r="A81" s="182"/>
      <c r="B81" s="183"/>
      <c r="C81" s="184"/>
      <c r="D81" s="185"/>
      <c r="E81" s="186"/>
      <c r="F81" s="187"/>
      <c r="G81" s="187"/>
      <c r="H81" s="187"/>
      <c r="I81" s="187"/>
      <c r="J81" s="287" t="str">
        <f t="shared" si="2"/>
        <v>-</v>
      </c>
    </row>
    <row r="82" spans="1:10" ht="15.75" x14ac:dyDescent="0.25">
      <c r="A82" s="188"/>
      <c r="B82" s="189">
        <v>683</v>
      </c>
      <c r="C82" s="190"/>
      <c r="D82" s="191"/>
      <c r="E82" s="192" t="s">
        <v>446</v>
      </c>
      <c r="F82" s="193">
        <f>F83</f>
        <v>0</v>
      </c>
      <c r="G82" s="193">
        <f>G83</f>
        <v>0</v>
      </c>
      <c r="H82" s="193">
        <f>H83</f>
        <v>0</v>
      </c>
      <c r="I82" s="193">
        <f>I83</f>
        <v>2.4300000000000002</v>
      </c>
      <c r="J82" s="288" t="e">
        <f t="shared" si="2"/>
        <v>#DIV/0!</v>
      </c>
    </row>
    <row r="83" spans="1:10" x14ac:dyDescent="0.25">
      <c r="A83" s="171"/>
      <c r="B83" s="171"/>
      <c r="C83" s="172">
        <v>6831</v>
      </c>
      <c r="D83" s="173"/>
      <c r="E83" s="174" t="s">
        <v>446</v>
      </c>
      <c r="F83" s="194">
        <f>SUM(F84:F85)</f>
        <v>0</v>
      </c>
      <c r="G83" s="194">
        <f>SUM(G84:G85)</f>
        <v>0</v>
      </c>
      <c r="H83" s="194">
        <f>SUM(H84:H85)</f>
        <v>0</v>
      </c>
      <c r="I83" s="194">
        <f>SUM(I84:I85)</f>
        <v>2.4300000000000002</v>
      </c>
      <c r="J83" s="289" t="e">
        <f t="shared" si="2"/>
        <v>#DIV/0!</v>
      </c>
    </row>
    <row r="84" spans="1:10" x14ac:dyDescent="0.25">
      <c r="A84" s="175"/>
      <c r="B84" s="175"/>
      <c r="C84" s="176"/>
      <c r="D84" s="177">
        <v>68311</v>
      </c>
      <c r="E84" s="178" t="s">
        <v>469</v>
      </c>
      <c r="F84" s="194"/>
      <c r="G84" s="194"/>
      <c r="H84" s="194"/>
      <c r="I84" s="194">
        <v>2.4300000000000002</v>
      </c>
      <c r="J84" s="289" t="e">
        <f t="shared" si="2"/>
        <v>#DIV/0!</v>
      </c>
    </row>
    <row r="85" spans="1:10" x14ac:dyDescent="0.25">
      <c r="A85" s="175"/>
      <c r="B85" s="175"/>
      <c r="C85" s="176"/>
      <c r="D85" s="214" t="s">
        <v>457</v>
      </c>
      <c r="E85" s="178" t="s">
        <v>470</v>
      </c>
      <c r="F85" s="204"/>
      <c r="G85" s="204"/>
      <c r="H85" s="204"/>
      <c r="I85" s="204"/>
      <c r="J85" s="294" t="str">
        <f t="shared" si="2"/>
        <v>-</v>
      </c>
    </row>
    <row r="86" spans="1:10" s="307" customFormat="1" ht="30.75" x14ac:dyDescent="0.3">
      <c r="A86" s="221">
        <v>7</v>
      </c>
      <c r="B86" s="222"/>
      <c r="C86" s="223"/>
      <c r="D86" s="223"/>
      <c r="E86" s="224" t="s">
        <v>458</v>
      </c>
      <c r="F86" s="321">
        <f t="shared" ref="F86:I89" si="4">F87</f>
        <v>0</v>
      </c>
      <c r="G86" s="321">
        <f t="shared" si="4"/>
        <v>0</v>
      </c>
      <c r="H86" s="321">
        <f t="shared" si="4"/>
        <v>0</v>
      </c>
      <c r="I86" s="321">
        <f t="shared" si="4"/>
        <v>0</v>
      </c>
      <c r="J86" s="301" t="str">
        <f t="shared" si="2"/>
        <v>-</v>
      </c>
    </row>
    <row r="87" spans="1:10" s="307" customFormat="1" ht="26.25" x14ac:dyDescent="0.25">
      <c r="A87" s="25">
        <v>72</v>
      </c>
      <c r="B87" s="17"/>
      <c r="C87" s="225"/>
      <c r="D87" s="225"/>
      <c r="E87" s="26" t="s">
        <v>459</v>
      </c>
      <c r="F87" s="308">
        <f t="shared" si="4"/>
        <v>0</v>
      </c>
      <c r="G87" s="308">
        <f t="shared" si="4"/>
        <v>0</v>
      </c>
      <c r="H87" s="308">
        <f t="shared" si="4"/>
        <v>0</v>
      </c>
      <c r="I87" s="308">
        <f t="shared" si="4"/>
        <v>0</v>
      </c>
      <c r="J87" s="302" t="str">
        <f t="shared" si="2"/>
        <v>-</v>
      </c>
    </row>
    <row r="88" spans="1:10" ht="22.5" customHeight="1" x14ac:dyDescent="0.25">
      <c r="A88" s="226"/>
      <c r="B88" s="227">
        <v>723</v>
      </c>
      <c r="C88" s="228"/>
      <c r="D88" s="228"/>
      <c r="E88" s="229" t="s">
        <v>460</v>
      </c>
      <c r="F88" s="230">
        <f t="shared" si="4"/>
        <v>0</v>
      </c>
      <c r="G88" s="230">
        <f t="shared" si="4"/>
        <v>0</v>
      </c>
      <c r="H88" s="230">
        <f t="shared" si="4"/>
        <v>0</v>
      </c>
      <c r="I88" s="230">
        <f t="shared" si="4"/>
        <v>0</v>
      </c>
      <c r="J88" s="303" t="str">
        <f t="shared" si="2"/>
        <v>-</v>
      </c>
    </row>
    <row r="89" spans="1:10" ht="15.75" x14ac:dyDescent="0.25">
      <c r="A89" s="19"/>
      <c r="B89" s="19"/>
      <c r="C89" s="231" t="s">
        <v>461</v>
      </c>
      <c r="D89" s="232"/>
      <c r="E89" s="233" t="s">
        <v>462</v>
      </c>
      <c r="F89" s="10">
        <f t="shared" si="4"/>
        <v>0</v>
      </c>
      <c r="G89" s="10">
        <f t="shared" si="4"/>
        <v>0</v>
      </c>
      <c r="H89" s="10">
        <f t="shared" si="4"/>
        <v>0</v>
      </c>
      <c r="I89" s="10">
        <f t="shared" si="4"/>
        <v>0</v>
      </c>
      <c r="J89" s="304" t="str">
        <f t="shared" si="2"/>
        <v>-</v>
      </c>
    </row>
    <row r="90" spans="1:10" ht="15.75" x14ac:dyDescent="0.25">
      <c r="A90" s="18"/>
      <c r="B90" s="18"/>
      <c r="C90" s="27"/>
      <c r="D90" s="28" t="s">
        <v>471</v>
      </c>
      <c r="E90" s="29" t="s">
        <v>472</v>
      </c>
      <c r="F90" s="10"/>
      <c r="G90" s="10"/>
      <c r="H90" s="10"/>
      <c r="I90" s="10"/>
      <c r="J90" s="305" t="str">
        <f t="shared" si="2"/>
        <v>-</v>
      </c>
    </row>
    <row r="91" spans="1:10" s="307" customFormat="1" ht="20.25" x14ac:dyDescent="0.3">
      <c r="A91" s="222">
        <v>8</v>
      </c>
      <c r="B91" s="317"/>
      <c r="C91" s="318"/>
      <c r="D91" s="319"/>
      <c r="E91" s="320"/>
      <c r="F91" s="321">
        <f t="shared" ref="F91:I93" si="5">F92</f>
        <v>0</v>
      </c>
      <c r="G91" s="321">
        <f t="shared" si="5"/>
        <v>1200000</v>
      </c>
      <c r="H91" s="321">
        <f t="shared" si="5"/>
        <v>1600000</v>
      </c>
      <c r="I91" s="321">
        <f t="shared" si="5"/>
        <v>0</v>
      </c>
      <c r="J91" s="322" t="str">
        <f t="shared" si="2"/>
        <v>-</v>
      </c>
    </row>
    <row r="92" spans="1:10" ht="15.75" x14ac:dyDescent="0.25">
      <c r="A92" s="234" t="s">
        <v>463</v>
      </c>
      <c r="B92" s="183"/>
      <c r="C92" s="184"/>
      <c r="D92" s="185"/>
      <c r="E92" s="235" t="s">
        <v>464</v>
      </c>
      <c r="F92" s="212">
        <f t="shared" si="5"/>
        <v>0</v>
      </c>
      <c r="G92" s="212">
        <f t="shared" si="5"/>
        <v>1200000</v>
      </c>
      <c r="H92" s="212">
        <f t="shared" si="5"/>
        <v>1600000</v>
      </c>
      <c r="I92" s="212">
        <f t="shared" si="5"/>
        <v>0</v>
      </c>
      <c r="J92" s="297" t="str">
        <f t="shared" si="2"/>
        <v>-</v>
      </c>
    </row>
    <row r="93" spans="1:10" ht="26.25" x14ac:dyDescent="0.25">
      <c r="A93" s="197"/>
      <c r="B93" s="236">
        <v>842</v>
      </c>
      <c r="C93" s="237"/>
      <c r="D93" s="238"/>
      <c r="E93" s="239" t="s">
        <v>488</v>
      </c>
      <c r="F93" s="211">
        <f t="shared" si="5"/>
        <v>0</v>
      </c>
      <c r="G93" s="211">
        <f t="shared" si="5"/>
        <v>1200000</v>
      </c>
      <c r="H93" s="211">
        <f t="shared" si="5"/>
        <v>1600000</v>
      </c>
      <c r="I93" s="211">
        <f t="shared" si="5"/>
        <v>0</v>
      </c>
      <c r="J93" s="296" t="str">
        <f t="shared" si="2"/>
        <v>-</v>
      </c>
    </row>
    <row r="94" spans="1:10" ht="26.25" x14ac:dyDescent="0.25">
      <c r="A94" s="171"/>
      <c r="B94" s="171"/>
      <c r="C94" s="180">
        <v>8422</v>
      </c>
      <c r="D94" s="240"/>
      <c r="E94" s="241" t="s">
        <v>489</v>
      </c>
      <c r="F94" s="268">
        <f>SUM(F95:F96)</f>
        <v>0</v>
      </c>
      <c r="G94" s="268">
        <f>SUM(G95:G96)</f>
        <v>1200000</v>
      </c>
      <c r="H94" s="268">
        <f>SUM(H95:H96)</f>
        <v>1600000</v>
      </c>
      <c r="I94" s="268">
        <v>0</v>
      </c>
      <c r="J94" s="294" t="str">
        <f t="shared" si="2"/>
        <v>-</v>
      </c>
    </row>
    <row r="95" spans="1:10" ht="26.25" x14ac:dyDescent="0.25">
      <c r="A95" s="175"/>
      <c r="B95" s="175"/>
      <c r="C95" s="176"/>
      <c r="D95" s="242">
        <v>84221</v>
      </c>
      <c r="E95" s="243" t="s">
        <v>487</v>
      </c>
      <c r="F95" s="204"/>
      <c r="G95" s="204"/>
      <c r="H95" s="204"/>
      <c r="I95" s="204"/>
      <c r="J95" s="294" t="str">
        <f t="shared" si="2"/>
        <v>-</v>
      </c>
    </row>
    <row r="96" spans="1:10" ht="26.25" x14ac:dyDescent="0.25">
      <c r="A96" s="175"/>
      <c r="B96" s="175"/>
      <c r="C96" s="176"/>
      <c r="D96" s="242">
        <v>84222</v>
      </c>
      <c r="E96" s="243" t="s">
        <v>486</v>
      </c>
      <c r="F96" s="204"/>
      <c r="G96" s="204">
        <v>1200000</v>
      </c>
      <c r="H96" s="204">
        <v>1600000</v>
      </c>
      <c r="I96" s="204">
        <v>1600000</v>
      </c>
      <c r="J96" s="294">
        <f t="shared" si="2"/>
        <v>1</v>
      </c>
    </row>
    <row r="97" spans="1:10" s="307" customFormat="1" ht="18.75" x14ac:dyDescent="0.3">
      <c r="A97" s="256">
        <v>9</v>
      </c>
      <c r="B97" s="257"/>
      <c r="C97" s="258"/>
      <c r="D97" s="259"/>
      <c r="E97" s="260" t="s">
        <v>479</v>
      </c>
      <c r="F97" s="315">
        <f t="shared" ref="F97:I99" si="6">F98</f>
        <v>0</v>
      </c>
      <c r="G97" s="315">
        <f t="shared" si="6"/>
        <v>0</v>
      </c>
      <c r="H97" s="315">
        <f t="shared" si="6"/>
        <v>0</v>
      </c>
      <c r="I97" s="315">
        <f t="shared" si="6"/>
        <v>0</v>
      </c>
      <c r="J97" s="316" t="str">
        <f t="shared" si="2"/>
        <v>-</v>
      </c>
    </row>
    <row r="98" spans="1:10" s="307" customFormat="1" ht="15.75" x14ac:dyDescent="0.25">
      <c r="A98" s="266">
        <v>92</v>
      </c>
      <c r="B98" s="309"/>
      <c r="C98" s="310"/>
      <c r="D98" s="311"/>
      <c r="E98" s="312" t="s">
        <v>480</v>
      </c>
      <c r="F98" s="313">
        <f t="shared" si="6"/>
        <v>0</v>
      </c>
      <c r="G98" s="313">
        <f t="shared" si="6"/>
        <v>0</v>
      </c>
      <c r="H98" s="313">
        <f t="shared" si="6"/>
        <v>0</v>
      </c>
      <c r="I98" s="313">
        <f t="shared" si="6"/>
        <v>0</v>
      </c>
      <c r="J98" s="314" t="str">
        <f t="shared" si="2"/>
        <v>-</v>
      </c>
    </row>
    <row r="99" spans="1:10" x14ac:dyDescent="0.25">
      <c r="A99" s="261"/>
      <c r="B99" s="267">
        <v>922</v>
      </c>
      <c r="C99" s="262"/>
      <c r="D99" s="263"/>
      <c r="E99" s="264" t="s">
        <v>481</v>
      </c>
      <c r="F99" s="265">
        <f t="shared" si="6"/>
        <v>0</v>
      </c>
      <c r="G99" s="265">
        <f t="shared" si="6"/>
        <v>0</v>
      </c>
      <c r="H99" s="265">
        <f t="shared" si="6"/>
        <v>0</v>
      </c>
      <c r="I99" s="265">
        <f t="shared" si="6"/>
        <v>0</v>
      </c>
      <c r="J99" s="306" t="str">
        <f t="shared" si="2"/>
        <v>-</v>
      </c>
    </row>
    <row r="100" spans="1:10" x14ac:dyDescent="0.25">
      <c r="A100" s="175"/>
      <c r="B100" s="175"/>
      <c r="C100" s="180">
        <v>9221</v>
      </c>
      <c r="D100" s="242"/>
      <c r="E100" s="243" t="s">
        <v>482</v>
      </c>
      <c r="F100" s="204">
        <f>SUM(F101:F103)</f>
        <v>0</v>
      </c>
      <c r="G100" s="204">
        <f>SUM(G101:G103)</f>
        <v>0</v>
      </c>
      <c r="H100" s="204">
        <f>SUM(H101:H103)</f>
        <v>0</v>
      </c>
      <c r="I100" s="204">
        <f>SUM(I101:I103)</f>
        <v>0</v>
      </c>
      <c r="J100" s="294" t="str">
        <f t="shared" si="2"/>
        <v>-</v>
      </c>
    </row>
    <row r="101" spans="1:10" x14ac:dyDescent="0.25">
      <c r="A101" s="175"/>
      <c r="B101" s="175"/>
      <c r="C101" s="176"/>
      <c r="D101" s="242">
        <v>92211</v>
      </c>
      <c r="E101" s="243" t="s">
        <v>491</v>
      </c>
      <c r="F101" s="204">
        <v>0</v>
      </c>
      <c r="G101" s="204">
        <v>0</v>
      </c>
      <c r="H101" s="204">
        <v>0</v>
      </c>
      <c r="I101" s="204">
        <v>0</v>
      </c>
      <c r="J101" s="294" t="str">
        <f t="shared" si="2"/>
        <v>-</v>
      </c>
    </row>
    <row r="102" spans="1:10" x14ac:dyDescent="0.25">
      <c r="A102" s="175"/>
      <c r="B102" s="175"/>
      <c r="C102" s="176"/>
      <c r="D102" s="242">
        <v>92212</v>
      </c>
      <c r="E102" s="243" t="s">
        <v>490</v>
      </c>
      <c r="F102" s="204"/>
      <c r="G102" s="204"/>
      <c r="H102" s="204"/>
      <c r="I102" s="204"/>
      <c r="J102" s="294" t="str">
        <f t="shared" si="2"/>
        <v>-</v>
      </c>
    </row>
    <row r="103" spans="1:10" x14ac:dyDescent="0.25">
      <c r="A103" s="175"/>
      <c r="B103" s="175"/>
      <c r="C103" s="176"/>
      <c r="D103" s="242">
        <v>92213</v>
      </c>
      <c r="E103" s="243" t="s">
        <v>483</v>
      </c>
      <c r="F103" s="204"/>
      <c r="G103" s="204"/>
      <c r="H103" s="204"/>
      <c r="I103" s="204"/>
      <c r="J103" s="294" t="str">
        <f t="shared" si="2"/>
        <v>-</v>
      </c>
    </row>
    <row r="104" spans="1:10" x14ac:dyDescent="0.25">
      <c r="A104" s="250"/>
      <c r="B104" s="250"/>
      <c r="C104" s="251"/>
      <c r="D104" s="252"/>
      <c r="E104" s="253"/>
      <c r="F104" s="254"/>
      <c r="G104" s="254"/>
      <c r="H104" s="254"/>
      <c r="I104" s="254"/>
      <c r="J104" s="255"/>
    </row>
    <row r="105" spans="1:10" x14ac:dyDescent="0.25">
      <c r="A105" s="250"/>
      <c r="B105" s="250"/>
      <c r="C105" s="251"/>
      <c r="D105" s="252"/>
      <c r="E105" s="253"/>
      <c r="F105" s="254"/>
      <c r="G105" s="254"/>
      <c r="H105" s="254"/>
      <c r="I105" s="254"/>
      <c r="J105" s="255"/>
    </row>
    <row r="106" spans="1:10" x14ac:dyDescent="0.25">
      <c r="A106" s="250"/>
      <c r="B106" s="250"/>
      <c r="C106" s="251"/>
      <c r="D106" s="252"/>
      <c r="E106" s="253"/>
      <c r="F106" s="254"/>
      <c r="G106" s="254"/>
      <c r="H106" s="254"/>
      <c r="I106" s="254"/>
      <c r="J106" s="255"/>
    </row>
    <row r="107" spans="1:10" x14ac:dyDescent="0.25">
      <c r="A107" s="244"/>
      <c r="B107" s="244"/>
      <c r="C107" s="244"/>
      <c r="D107" s="244"/>
      <c r="E107" s="245"/>
      <c r="J107" s="33"/>
    </row>
    <row r="108" spans="1:10" x14ac:dyDescent="0.25">
      <c r="A108" s="244"/>
      <c r="B108" s="244"/>
      <c r="C108" s="244"/>
      <c r="D108" s="244"/>
      <c r="E108" s="245"/>
      <c r="F108" s="246"/>
      <c r="G108" s="246"/>
      <c r="H108" s="246"/>
      <c r="I108" s="246"/>
      <c r="J108" s="33"/>
    </row>
    <row r="109" spans="1:10" x14ac:dyDescent="0.25">
      <c r="A109" s="244"/>
      <c r="B109" s="244"/>
      <c r="C109" s="244"/>
      <c r="D109" s="244"/>
      <c r="E109" s="245"/>
      <c r="J109" s="33"/>
    </row>
  </sheetData>
  <pageMargins left="0.70866141732283472" right="0.70866141732283472" top="0.55118110236220474" bottom="0.35433070866141736" header="0.31496062992125984" footer="0.11811023622047245"/>
  <pageSetup paperSize="9" scale="74" orientation="landscape" horizontalDpi="4294967293" verticalDpi="360" r:id="rId1"/>
  <headerFooter>
    <oddHeader>&amp;Lsiječanj 2023.&amp;CIZVRŠENJE PRORAČUNA ZAGORSKE JVP ZA 2022.GODINU.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240"/>
  <sheetViews>
    <sheetView view="pageLayout" zoomScale="80" zoomScaleNormal="80" zoomScalePageLayoutView="80" workbookViewId="0">
      <selection activeCell="I216" sqref="I216"/>
    </sheetView>
  </sheetViews>
  <sheetFormatPr defaultRowHeight="15" x14ac:dyDescent="0.25"/>
  <cols>
    <col min="1" max="1" width="7.28515625" customWidth="1"/>
    <col min="2" max="2" width="7.28515625" bestFit="1" customWidth="1"/>
    <col min="3" max="4" width="7.7109375" bestFit="1" customWidth="1"/>
    <col min="5" max="5" width="33.5703125" style="45" customWidth="1"/>
    <col min="6" max="6" width="19.5703125" customWidth="1"/>
    <col min="7" max="7" width="19.5703125" bestFit="1" customWidth="1"/>
    <col min="8" max="9" width="23.140625" bestFit="1" customWidth="1"/>
    <col min="10" max="10" width="14.28515625" customWidth="1"/>
    <col min="14" max="14" width="12.42578125" bestFit="1" customWidth="1"/>
  </cols>
  <sheetData>
    <row r="1" spans="1:55" ht="36" x14ac:dyDescent="0.25">
      <c r="A1" s="1" t="s">
        <v>0</v>
      </c>
      <c r="B1" s="1" t="s">
        <v>1</v>
      </c>
      <c r="C1" s="2" t="s">
        <v>2</v>
      </c>
      <c r="D1" s="3" t="s">
        <v>3</v>
      </c>
      <c r="E1" s="36" t="s">
        <v>4</v>
      </c>
      <c r="F1" s="4"/>
      <c r="G1" s="5"/>
      <c r="H1" s="5"/>
      <c r="I1" s="5"/>
      <c r="J1" s="5"/>
    </row>
    <row r="2" spans="1:55" s="140" customFormat="1" ht="30" customHeight="1" x14ac:dyDescent="0.3">
      <c r="A2" s="136"/>
      <c r="B2" s="137"/>
      <c r="C2" s="137"/>
      <c r="D2" s="137"/>
      <c r="E2" s="138"/>
      <c r="F2" s="282" t="s">
        <v>504</v>
      </c>
      <c r="G2" s="282" t="s">
        <v>505</v>
      </c>
      <c r="H2" s="282" t="s">
        <v>519</v>
      </c>
      <c r="I2" s="282" t="s">
        <v>526</v>
      </c>
      <c r="J2" s="139" t="s">
        <v>5</v>
      </c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</row>
    <row r="3" spans="1:55" s="61" customFormat="1" ht="33.75" customHeight="1" x14ac:dyDescent="0.25">
      <c r="A3" s="56"/>
      <c r="B3" s="57"/>
      <c r="C3" s="57"/>
      <c r="D3" s="57"/>
      <c r="E3" s="58" t="s">
        <v>6</v>
      </c>
      <c r="F3" s="59">
        <f>SUM(F4+F161+F210)</f>
        <v>8383546</v>
      </c>
      <c r="G3" s="59">
        <f>SUM(G4+G161+G210)</f>
        <v>13586164.41</v>
      </c>
      <c r="H3" s="59">
        <f>SUM(H4+H161+H210)</f>
        <v>11374537</v>
      </c>
      <c r="I3" s="59">
        <f>SUM(I4+I161+I210)</f>
        <v>9331621.2799999993</v>
      </c>
      <c r="J3" s="60">
        <f>IF(I3&lt;&gt;0,I3/H3,"-")</f>
        <v>0.82039570313938925</v>
      </c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</row>
    <row r="4" spans="1:55" s="53" customFormat="1" ht="38.25" customHeight="1" x14ac:dyDescent="0.3">
      <c r="A4" s="63" t="s">
        <v>7</v>
      </c>
      <c r="B4" s="64"/>
      <c r="C4" s="64"/>
      <c r="D4" s="64"/>
      <c r="E4" s="65" t="s">
        <v>8</v>
      </c>
      <c r="F4" s="66">
        <f t="shared" ref="F4:H4" si="0">F5+F29+F135+F149</f>
        <v>7974507</v>
      </c>
      <c r="G4" s="66">
        <f t="shared" si="0"/>
        <v>9493838.4100000001</v>
      </c>
      <c r="H4" s="66">
        <f t="shared" si="0"/>
        <v>8936210</v>
      </c>
      <c r="I4" s="66">
        <f t="shared" ref="H4:I4" si="1">I5+I29+I135+I149</f>
        <v>8478241.7400000002</v>
      </c>
      <c r="J4" s="46">
        <f t="shared" ref="J4:J67" si="2">IF(I4&lt;&gt;0,I4/H4,"-")</f>
        <v>0.9487513990830565</v>
      </c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</row>
    <row r="5" spans="1:55" s="71" customFormat="1" ht="18" x14ac:dyDescent="0.25">
      <c r="A5" s="67" t="s">
        <v>9</v>
      </c>
      <c r="B5" s="68"/>
      <c r="C5" s="68"/>
      <c r="D5" s="68"/>
      <c r="E5" s="69" t="s">
        <v>10</v>
      </c>
      <c r="F5" s="70">
        <f t="shared" ref="F5:H5" si="3">SUM(F6+F13+F22)</f>
        <v>6808995</v>
      </c>
      <c r="G5" s="70">
        <f t="shared" si="3"/>
        <v>7472909</v>
      </c>
      <c r="H5" s="70">
        <f t="shared" si="3"/>
        <v>7458900</v>
      </c>
      <c r="I5" s="70">
        <f t="shared" ref="H5:I5" si="4">SUM(I6+I13+I22)</f>
        <v>7295749.4100000001</v>
      </c>
      <c r="J5" s="48">
        <f t="shared" si="2"/>
        <v>0.97812672243896559</v>
      </c>
      <c r="K5"/>
      <c r="L5"/>
      <c r="M5"/>
      <c r="N5" s="246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</row>
    <row r="6" spans="1:55" s="62" customFormat="1" ht="18" x14ac:dyDescent="0.25">
      <c r="A6" s="73"/>
      <c r="B6" s="74" t="s">
        <v>11</v>
      </c>
      <c r="C6" s="73"/>
      <c r="D6" s="73"/>
      <c r="E6" s="75" t="s">
        <v>12</v>
      </c>
      <c r="F6" s="52">
        <f t="shared" ref="F6:H6" si="5">SUM(F7+F9+F11)</f>
        <v>5188785</v>
      </c>
      <c r="G6" s="52">
        <f t="shared" si="5"/>
        <v>5637149.5599999996</v>
      </c>
      <c r="H6" s="52">
        <f t="shared" si="5"/>
        <v>5637150</v>
      </c>
      <c r="I6" s="52">
        <f t="shared" ref="H6:I6" si="6">SUM(I7+I9+I11)</f>
        <v>5529774.75</v>
      </c>
      <c r="J6" s="49">
        <f t="shared" si="2"/>
        <v>0.98095220989329712</v>
      </c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</row>
    <row r="7" spans="1:55" s="55" customFormat="1" ht="18" x14ac:dyDescent="0.25">
      <c r="A7" s="76"/>
      <c r="B7" s="76"/>
      <c r="C7" s="77" t="s">
        <v>13</v>
      </c>
      <c r="D7" s="76"/>
      <c r="E7" s="78" t="s">
        <v>14</v>
      </c>
      <c r="F7" s="79">
        <f>SUM(F8)</f>
        <v>5188785</v>
      </c>
      <c r="G7" s="79">
        <f>SUM(G8)</f>
        <v>5637149.5599999996</v>
      </c>
      <c r="H7" s="79">
        <f>SUM(H8)</f>
        <v>5637150</v>
      </c>
      <c r="I7" s="79">
        <f>SUM(I8)</f>
        <v>5529774.75</v>
      </c>
      <c r="J7" s="54">
        <f t="shared" si="2"/>
        <v>0.98095220989329712</v>
      </c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</row>
    <row r="8" spans="1:55" ht="18" x14ac:dyDescent="0.25">
      <c r="A8" s="8"/>
      <c r="B8" s="8"/>
      <c r="C8" s="8"/>
      <c r="D8" s="9" t="s">
        <v>15</v>
      </c>
      <c r="E8" s="37" t="s">
        <v>16</v>
      </c>
      <c r="F8" s="10">
        <v>5188785</v>
      </c>
      <c r="G8" s="10">
        <v>5637149.5599999996</v>
      </c>
      <c r="H8" s="10">
        <v>5637150</v>
      </c>
      <c r="I8" s="10">
        <v>5529774.75</v>
      </c>
      <c r="J8" s="51">
        <f t="shared" si="2"/>
        <v>0.98095220989329712</v>
      </c>
    </row>
    <row r="9" spans="1:55" s="55" customFormat="1" ht="18" x14ac:dyDescent="0.25">
      <c r="A9" s="76"/>
      <c r="B9" s="76"/>
      <c r="C9" s="77" t="s">
        <v>17</v>
      </c>
      <c r="D9" s="76"/>
      <c r="E9" s="78" t="s">
        <v>18</v>
      </c>
      <c r="F9" s="79"/>
      <c r="G9" s="79"/>
      <c r="H9" s="79"/>
      <c r="I9" s="79"/>
      <c r="J9" s="54" t="str">
        <f t="shared" si="2"/>
        <v>-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</row>
    <row r="10" spans="1:55" ht="18" x14ac:dyDescent="0.25">
      <c r="A10" s="8"/>
      <c r="B10" s="8"/>
      <c r="C10" s="8"/>
      <c r="D10" s="9" t="s">
        <v>19</v>
      </c>
      <c r="E10" s="37" t="s">
        <v>18</v>
      </c>
      <c r="F10" s="10"/>
      <c r="G10" s="10"/>
      <c r="H10" s="10"/>
      <c r="I10" s="10"/>
      <c r="J10" s="51" t="str">
        <f t="shared" si="2"/>
        <v>-</v>
      </c>
    </row>
    <row r="11" spans="1:55" s="55" customFormat="1" ht="18" x14ac:dyDescent="0.25">
      <c r="A11" s="76"/>
      <c r="B11" s="76"/>
      <c r="C11" s="77" t="s">
        <v>20</v>
      </c>
      <c r="D11" s="76"/>
      <c r="E11" s="78" t="s">
        <v>21</v>
      </c>
      <c r="F11" s="79"/>
      <c r="G11" s="79"/>
      <c r="H11" s="79"/>
      <c r="I11" s="79"/>
      <c r="J11" s="54" t="str">
        <f t="shared" si="2"/>
        <v>-</v>
      </c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</row>
    <row r="12" spans="1:55" ht="18" x14ac:dyDescent="0.25">
      <c r="A12" s="8"/>
      <c r="B12" s="8"/>
      <c r="C12" s="8"/>
      <c r="D12" s="9" t="s">
        <v>22</v>
      </c>
      <c r="E12" s="37" t="s">
        <v>21</v>
      </c>
      <c r="F12" s="10"/>
      <c r="G12" s="10"/>
      <c r="H12" s="10"/>
      <c r="I12" s="10"/>
      <c r="J12" s="51" t="str">
        <f t="shared" si="2"/>
        <v>-</v>
      </c>
    </row>
    <row r="13" spans="1:55" s="62" customFormat="1" ht="18" x14ac:dyDescent="0.25">
      <c r="A13" s="73"/>
      <c r="B13" s="74" t="s">
        <v>23</v>
      </c>
      <c r="C13" s="73"/>
      <c r="D13" s="73"/>
      <c r="E13" s="75" t="s">
        <v>24</v>
      </c>
      <c r="F13" s="52">
        <f t="shared" ref="F13:I13" si="7">SUM(F14)</f>
        <v>365210</v>
      </c>
      <c r="G13" s="52">
        <f t="shared" si="7"/>
        <v>495210</v>
      </c>
      <c r="H13" s="52">
        <f t="shared" si="7"/>
        <v>481200</v>
      </c>
      <c r="I13" s="52">
        <f t="shared" si="7"/>
        <v>477141.35</v>
      </c>
      <c r="J13" s="49">
        <f t="shared" si="2"/>
        <v>0.99156556525353279</v>
      </c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</row>
    <row r="14" spans="1:55" s="55" customFormat="1" ht="18" x14ac:dyDescent="0.25">
      <c r="A14" s="76"/>
      <c r="B14" s="76"/>
      <c r="C14" s="77" t="s">
        <v>25</v>
      </c>
      <c r="D14" s="76"/>
      <c r="E14" s="78" t="s">
        <v>24</v>
      </c>
      <c r="F14" s="79">
        <f t="shared" ref="F14:H14" si="8">SUM(F15:F21)</f>
        <v>365210</v>
      </c>
      <c r="G14" s="79">
        <f t="shared" si="8"/>
        <v>495210</v>
      </c>
      <c r="H14" s="79">
        <f t="shared" si="8"/>
        <v>481200</v>
      </c>
      <c r="I14" s="79">
        <f t="shared" ref="H14:I14" si="9">SUM(I15:I21)</f>
        <v>477141.35</v>
      </c>
      <c r="J14" s="54">
        <f t="shared" si="2"/>
        <v>0.99156556525353279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</row>
    <row r="15" spans="1:55" ht="18" x14ac:dyDescent="0.25">
      <c r="A15" s="8"/>
      <c r="B15" s="8"/>
      <c r="C15" s="8"/>
      <c r="D15" s="9" t="s">
        <v>26</v>
      </c>
      <c r="E15" s="37" t="s">
        <v>27</v>
      </c>
      <c r="F15" s="10"/>
      <c r="G15" s="10"/>
      <c r="H15" s="10"/>
      <c r="I15" s="10"/>
      <c r="J15" s="51" t="str">
        <f t="shared" si="2"/>
        <v>-</v>
      </c>
    </row>
    <row r="16" spans="1:55" ht="18" x14ac:dyDescent="0.25">
      <c r="A16" s="8"/>
      <c r="B16" s="8"/>
      <c r="C16" s="8"/>
      <c r="D16" s="9" t="s">
        <v>28</v>
      </c>
      <c r="E16" s="37" t="s">
        <v>29</v>
      </c>
      <c r="F16" s="10"/>
      <c r="G16" s="10"/>
      <c r="H16" s="10"/>
      <c r="I16" s="10">
        <v>84000</v>
      </c>
      <c r="J16" s="51" t="e">
        <f t="shared" si="2"/>
        <v>#DIV/0!</v>
      </c>
    </row>
    <row r="17" spans="1:55" ht="18" x14ac:dyDescent="0.25">
      <c r="A17" s="8"/>
      <c r="B17" s="8"/>
      <c r="C17" s="8"/>
      <c r="D17" s="9" t="s">
        <v>30</v>
      </c>
      <c r="E17" s="37" t="s">
        <v>31</v>
      </c>
      <c r="F17" s="11">
        <v>25200</v>
      </c>
      <c r="G17" s="11">
        <v>25200</v>
      </c>
      <c r="H17" s="11">
        <v>25200</v>
      </c>
      <c r="I17" s="11">
        <v>26390</v>
      </c>
      <c r="J17" s="51">
        <f t="shared" si="2"/>
        <v>1.0472222222222223</v>
      </c>
    </row>
    <row r="18" spans="1:55" ht="18" x14ac:dyDescent="0.25">
      <c r="A18" s="8"/>
      <c r="B18" s="8"/>
      <c r="C18" s="8"/>
      <c r="D18" s="9" t="s">
        <v>32</v>
      </c>
      <c r="E18" s="37" t="s">
        <v>33</v>
      </c>
      <c r="F18" s="10">
        <v>157510</v>
      </c>
      <c r="G18" s="10">
        <v>257510</v>
      </c>
      <c r="H18" s="10">
        <v>261000</v>
      </c>
      <c r="I18" s="10">
        <v>260738.94</v>
      </c>
      <c r="J18" s="51">
        <f t="shared" si="2"/>
        <v>0.99899977011494256</v>
      </c>
    </row>
    <row r="19" spans="1:55" ht="25.5" x14ac:dyDescent="0.25">
      <c r="A19" s="8"/>
      <c r="B19" s="8"/>
      <c r="C19" s="8"/>
      <c r="D19" s="9">
        <v>31215</v>
      </c>
      <c r="E19" s="37" t="s">
        <v>34</v>
      </c>
      <c r="F19" s="11">
        <v>19000</v>
      </c>
      <c r="G19" s="11">
        <v>19000</v>
      </c>
      <c r="H19" s="11">
        <v>23000</v>
      </c>
      <c r="I19" s="11">
        <v>21817.53</v>
      </c>
      <c r="J19" s="51">
        <f t="shared" si="2"/>
        <v>0.94858826086956516</v>
      </c>
    </row>
    <row r="20" spans="1:55" ht="18" x14ac:dyDescent="0.25">
      <c r="A20" s="8"/>
      <c r="B20" s="12"/>
      <c r="C20" s="8"/>
      <c r="D20" s="13" t="s">
        <v>35</v>
      </c>
      <c r="E20" s="37" t="s">
        <v>36</v>
      </c>
      <c r="F20" s="11">
        <v>75000</v>
      </c>
      <c r="G20" s="11">
        <v>84000</v>
      </c>
      <c r="H20" s="11">
        <v>72000</v>
      </c>
      <c r="I20" s="11">
        <v>72000</v>
      </c>
      <c r="J20" s="51">
        <f t="shared" si="2"/>
        <v>1</v>
      </c>
    </row>
    <row r="21" spans="1:55" ht="25.5" x14ac:dyDescent="0.25">
      <c r="A21" s="8"/>
      <c r="B21" s="8"/>
      <c r="C21" s="8"/>
      <c r="D21" s="9" t="s">
        <v>37</v>
      </c>
      <c r="E21" s="37" t="s">
        <v>38</v>
      </c>
      <c r="F21" s="10">
        <v>88500</v>
      </c>
      <c r="G21" s="10">
        <v>109500</v>
      </c>
      <c r="H21" s="10">
        <v>100000</v>
      </c>
      <c r="I21" s="10">
        <v>12194.88</v>
      </c>
      <c r="J21" s="51">
        <f t="shared" si="2"/>
        <v>0.1219488</v>
      </c>
    </row>
    <row r="22" spans="1:55" s="62" customFormat="1" ht="18" x14ac:dyDescent="0.25">
      <c r="A22" s="73"/>
      <c r="B22" s="74" t="s">
        <v>39</v>
      </c>
      <c r="C22" s="73"/>
      <c r="D22" s="73"/>
      <c r="E22" s="75" t="s">
        <v>40</v>
      </c>
      <c r="F22" s="52">
        <f t="shared" ref="F22:H22" si="10">SUM(F23+F25+F27)</f>
        <v>1255000</v>
      </c>
      <c r="G22" s="52">
        <f t="shared" si="10"/>
        <v>1340549.44</v>
      </c>
      <c r="H22" s="52">
        <f t="shared" si="10"/>
        <v>1340550</v>
      </c>
      <c r="I22" s="52">
        <f t="shared" ref="H22:I22" si="11">SUM(I23+I25+I27)</f>
        <v>1288833.31</v>
      </c>
      <c r="J22" s="49">
        <f t="shared" si="2"/>
        <v>0.96142128976912467</v>
      </c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</row>
    <row r="23" spans="1:55" s="55" customFormat="1" ht="26.25" customHeight="1" x14ac:dyDescent="0.25">
      <c r="A23" s="76"/>
      <c r="B23" s="76"/>
      <c r="C23" s="77" t="s">
        <v>41</v>
      </c>
      <c r="D23" s="76"/>
      <c r="E23" s="78" t="s">
        <v>42</v>
      </c>
      <c r="F23" s="79">
        <f t="shared" ref="F23:I23" si="12">SUM(F24)</f>
        <v>405000</v>
      </c>
      <c r="G23" s="79">
        <f t="shared" si="12"/>
        <v>435510.48</v>
      </c>
      <c r="H23" s="79">
        <f t="shared" si="12"/>
        <v>431576</v>
      </c>
      <c r="I23" s="79">
        <f t="shared" si="12"/>
        <v>409844.15</v>
      </c>
      <c r="J23" s="54">
        <f t="shared" si="2"/>
        <v>0.94964536952935297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</row>
    <row r="24" spans="1:55" ht="18" x14ac:dyDescent="0.25">
      <c r="A24" s="8"/>
      <c r="B24" s="8"/>
      <c r="C24" s="8"/>
      <c r="D24" s="9" t="s">
        <v>43</v>
      </c>
      <c r="E24" s="37" t="s">
        <v>42</v>
      </c>
      <c r="F24" s="11">
        <v>405000</v>
      </c>
      <c r="G24" s="11">
        <v>435510.48</v>
      </c>
      <c r="H24" s="11">
        <v>431576</v>
      </c>
      <c r="I24" s="11">
        <v>409844.15</v>
      </c>
      <c r="J24" s="51">
        <f t="shared" si="2"/>
        <v>0.94964536952935297</v>
      </c>
    </row>
    <row r="25" spans="1:55" s="55" customFormat="1" ht="25.5" x14ac:dyDescent="0.25">
      <c r="A25" s="76"/>
      <c r="B25" s="76"/>
      <c r="C25" s="77" t="s">
        <v>44</v>
      </c>
      <c r="D25" s="76"/>
      <c r="E25" s="78" t="s">
        <v>45</v>
      </c>
      <c r="F25" s="80">
        <f t="shared" ref="F25:I25" si="13">SUM(F26)</f>
        <v>850000</v>
      </c>
      <c r="G25" s="80">
        <f t="shared" si="13"/>
        <v>905038.96</v>
      </c>
      <c r="H25" s="80">
        <f t="shared" si="13"/>
        <v>908974</v>
      </c>
      <c r="I25" s="80">
        <f t="shared" si="13"/>
        <v>878989.16</v>
      </c>
      <c r="J25" s="54">
        <f t="shared" si="2"/>
        <v>0.9670124337989866</v>
      </c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</row>
    <row r="26" spans="1:55" ht="25.5" x14ac:dyDescent="0.25">
      <c r="A26" s="8"/>
      <c r="B26" s="8"/>
      <c r="C26" s="8"/>
      <c r="D26" s="9" t="s">
        <v>46</v>
      </c>
      <c r="E26" s="37" t="s">
        <v>47</v>
      </c>
      <c r="F26" s="11">
        <v>850000</v>
      </c>
      <c r="G26" s="11">
        <v>905038.96</v>
      </c>
      <c r="H26" s="11">
        <v>908974</v>
      </c>
      <c r="I26" s="11">
        <v>878989.16</v>
      </c>
      <c r="J26" s="51">
        <f t="shared" si="2"/>
        <v>0.9670124337989866</v>
      </c>
    </row>
    <row r="27" spans="1:55" s="55" customFormat="1" ht="18" x14ac:dyDescent="0.25">
      <c r="A27" s="76"/>
      <c r="B27" s="76"/>
      <c r="C27" s="77" t="s">
        <v>48</v>
      </c>
      <c r="D27" s="76"/>
      <c r="E27" s="78" t="s">
        <v>49</v>
      </c>
      <c r="F27" s="80">
        <f t="shared" ref="F27:I27" si="14">SUM(F28)</f>
        <v>0</v>
      </c>
      <c r="G27" s="80">
        <f t="shared" si="14"/>
        <v>0</v>
      </c>
      <c r="H27" s="80">
        <f t="shared" si="14"/>
        <v>0</v>
      </c>
      <c r="I27" s="80">
        <f t="shared" si="14"/>
        <v>0</v>
      </c>
      <c r="J27" s="54" t="str">
        <f t="shared" si="2"/>
        <v>-</v>
      </c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</row>
    <row r="28" spans="1:55" ht="18" x14ac:dyDescent="0.25">
      <c r="A28" s="8"/>
      <c r="B28" s="8"/>
      <c r="C28" s="8"/>
      <c r="D28" s="9">
        <v>31332</v>
      </c>
      <c r="E28" s="37" t="s">
        <v>49</v>
      </c>
      <c r="F28" s="10"/>
      <c r="G28" s="10"/>
      <c r="H28" s="10"/>
      <c r="I28" s="10"/>
      <c r="J28" s="51" t="str">
        <f t="shared" si="2"/>
        <v>-</v>
      </c>
    </row>
    <row r="29" spans="1:55" s="72" customFormat="1" ht="18" x14ac:dyDescent="0.25">
      <c r="A29" s="132" t="s">
        <v>50</v>
      </c>
      <c r="B29" s="133"/>
      <c r="C29" s="133"/>
      <c r="D29" s="133"/>
      <c r="E29" s="134" t="s">
        <v>51</v>
      </c>
      <c r="F29" s="135">
        <f t="shared" ref="F29:H29" si="15">F30+F43+F71+F123</f>
        <v>1019012</v>
      </c>
      <c r="G29" s="135">
        <f t="shared" si="15"/>
        <v>1889845.3</v>
      </c>
      <c r="H29" s="135">
        <f t="shared" si="15"/>
        <v>1343220</v>
      </c>
      <c r="I29" s="135">
        <f t="shared" ref="H29:I29" si="16">I30+I43+I71+I123</f>
        <v>1050020.58</v>
      </c>
      <c r="J29" s="47">
        <f t="shared" si="2"/>
        <v>0.78171898869879841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</row>
    <row r="30" spans="1:55" s="62" customFormat="1" ht="31.5" x14ac:dyDescent="0.25">
      <c r="A30" s="73"/>
      <c r="B30" s="74" t="s">
        <v>52</v>
      </c>
      <c r="C30" s="73"/>
      <c r="D30" s="73"/>
      <c r="E30" s="75" t="s">
        <v>53</v>
      </c>
      <c r="F30" s="96">
        <f t="shared" ref="F30:H30" si="17">SUM(F31+F37+F40)</f>
        <v>198420</v>
      </c>
      <c r="G30" s="96">
        <f t="shared" si="17"/>
        <v>221220</v>
      </c>
      <c r="H30" s="96">
        <f t="shared" si="17"/>
        <v>200220</v>
      </c>
      <c r="I30" s="96">
        <f t="shared" ref="H30:I30" si="18">SUM(I31+I37+I40)</f>
        <v>182668.18</v>
      </c>
      <c r="J30" s="49">
        <f t="shared" si="2"/>
        <v>0.91233732893816799</v>
      </c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</row>
    <row r="31" spans="1:55" s="55" customFormat="1" ht="18" x14ac:dyDescent="0.25">
      <c r="A31" s="76"/>
      <c r="B31" s="76"/>
      <c r="C31" s="77" t="s">
        <v>54</v>
      </c>
      <c r="D31" s="76"/>
      <c r="E31" s="78" t="s">
        <v>55</v>
      </c>
      <c r="F31" s="80">
        <f t="shared" ref="F31:H31" si="19">SUM(F32:F36)</f>
        <v>9220</v>
      </c>
      <c r="G31" s="80">
        <f t="shared" si="19"/>
        <v>11220</v>
      </c>
      <c r="H31" s="80">
        <f t="shared" si="19"/>
        <v>11220</v>
      </c>
      <c r="I31" s="80">
        <f t="shared" ref="H31:I31" si="20">SUM(I32:I36)</f>
        <v>3200</v>
      </c>
      <c r="J31" s="54">
        <f t="shared" si="2"/>
        <v>0.28520499108734404</v>
      </c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</row>
    <row r="32" spans="1:55" ht="18" x14ac:dyDescent="0.25">
      <c r="A32" s="8"/>
      <c r="B32" s="8"/>
      <c r="C32" s="8"/>
      <c r="D32" s="9" t="s">
        <v>56</v>
      </c>
      <c r="E32" s="37" t="s">
        <v>57</v>
      </c>
      <c r="F32" s="11">
        <v>8220</v>
      </c>
      <c r="G32" s="11">
        <v>8220</v>
      </c>
      <c r="H32" s="11">
        <v>8220</v>
      </c>
      <c r="I32" s="11">
        <v>3200</v>
      </c>
      <c r="J32" s="51">
        <f t="shared" si="2"/>
        <v>0.38929440389294406</v>
      </c>
    </row>
    <row r="33" spans="1:55" ht="25.5" x14ac:dyDescent="0.25">
      <c r="A33" s="8"/>
      <c r="B33" s="8"/>
      <c r="C33" s="8"/>
      <c r="D33" s="9" t="s">
        <v>58</v>
      </c>
      <c r="E33" s="37" t="s">
        <v>59</v>
      </c>
      <c r="F33" s="10"/>
      <c r="G33" s="10"/>
      <c r="H33" s="10"/>
      <c r="I33" s="10"/>
      <c r="J33" s="51" t="str">
        <f t="shared" si="2"/>
        <v>-</v>
      </c>
    </row>
    <row r="34" spans="1:55" ht="25.5" x14ac:dyDescent="0.25">
      <c r="A34" s="8"/>
      <c r="B34" s="8"/>
      <c r="C34" s="8"/>
      <c r="D34" s="9" t="s">
        <v>60</v>
      </c>
      <c r="E34" s="37" t="s">
        <v>61</v>
      </c>
      <c r="F34" s="10"/>
      <c r="G34" s="10">
        <v>2000</v>
      </c>
      <c r="H34" s="10">
        <v>2000</v>
      </c>
      <c r="I34" s="10">
        <v>0</v>
      </c>
      <c r="J34" s="51" t="str">
        <f t="shared" si="2"/>
        <v>-</v>
      </c>
    </row>
    <row r="35" spans="1:55" ht="25.5" x14ac:dyDescent="0.25">
      <c r="A35" s="8"/>
      <c r="B35" s="8"/>
      <c r="C35" s="8"/>
      <c r="D35" s="9" t="s">
        <v>62</v>
      </c>
      <c r="E35" s="37" t="s">
        <v>63</v>
      </c>
      <c r="F35" s="10"/>
      <c r="G35" s="10"/>
      <c r="H35" s="10"/>
      <c r="I35" s="10"/>
      <c r="J35" s="51" t="str">
        <f t="shared" si="2"/>
        <v>-</v>
      </c>
    </row>
    <row r="36" spans="1:55" ht="25.5" x14ac:dyDescent="0.25">
      <c r="A36" s="8"/>
      <c r="B36" s="8"/>
      <c r="C36" s="8"/>
      <c r="D36" s="9">
        <v>32115</v>
      </c>
      <c r="E36" s="37" t="s">
        <v>64</v>
      </c>
      <c r="F36" s="10">
        <v>1000</v>
      </c>
      <c r="G36" s="335">
        <v>1000</v>
      </c>
      <c r="H36" s="335">
        <v>1000</v>
      </c>
      <c r="I36" s="335">
        <v>0</v>
      </c>
      <c r="J36" s="51" t="str">
        <f t="shared" si="2"/>
        <v>-</v>
      </c>
    </row>
    <row r="37" spans="1:55" s="55" customFormat="1" ht="25.5" x14ac:dyDescent="0.25">
      <c r="A37" s="76"/>
      <c r="B37" s="76"/>
      <c r="C37" s="77" t="s">
        <v>65</v>
      </c>
      <c r="D37" s="76"/>
      <c r="E37" s="78" t="s">
        <v>66</v>
      </c>
      <c r="F37" s="80">
        <f t="shared" ref="F37:H37" si="21">SUM(F38:F39)</f>
        <v>179200</v>
      </c>
      <c r="G37" s="80">
        <f t="shared" si="21"/>
        <v>188000</v>
      </c>
      <c r="H37" s="80">
        <f t="shared" si="21"/>
        <v>167000</v>
      </c>
      <c r="I37" s="80">
        <f t="shared" ref="H37:I37" si="22">SUM(I38:I39)</f>
        <v>161865.43</v>
      </c>
      <c r="J37" s="54">
        <f t="shared" si="2"/>
        <v>0.96925407185628742</v>
      </c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</row>
    <row r="38" spans="1:55" ht="25.5" x14ac:dyDescent="0.25">
      <c r="A38" s="8"/>
      <c r="B38" s="8"/>
      <c r="C38" s="8"/>
      <c r="D38" s="9" t="s">
        <v>67</v>
      </c>
      <c r="E38" s="37" t="s">
        <v>68</v>
      </c>
      <c r="F38" s="10">
        <v>169000</v>
      </c>
      <c r="G38" s="10">
        <v>177800</v>
      </c>
      <c r="H38" s="10">
        <v>167000</v>
      </c>
      <c r="I38" s="10">
        <v>161865.43</v>
      </c>
      <c r="J38" s="51">
        <f t="shared" si="2"/>
        <v>0.96925407185628742</v>
      </c>
    </row>
    <row r="39" spans="1:55" ht="18" x14ac:dyDescent="0.25">
      <c r="A39" s="8"/>
      <c r="B39" s="8"/>
      <c r="C39" s="8"/>
      <c r="D39" s="9" t="s">
        <v>69</v>
      </c>
      <c r="E39" s="37" t="s">
        <v>70</v>
      </c>
      <c r="F39" s="10">
        <v>10200</v>
      </c>
      <c r="G39" s="10">
        <v>10200</v>
      </c>
      <c r="H39" s="10">
        <v>0</v>
      </c>
      <c r="I39" s="10">
        <v>0</v>
      </c>
      <c r="J39" s="51" t="str">
        <f t="shared" si="2"/>
        <v>-</v>
      </c>
    </row>
    <row r="40" spans="1:55" s="55" customFormat="1" ht="18" x14ac:dyDescent="0.25">
      <c r="A40" s="76"/>
      <c r="B40" s="76"/>
      <c r="C40" s="77" t="s">
        <v>71</v>
      </c>
      <c r="D40" s="76"/>
      <c r="E40" s="78" t="s">
        <v>72</v>
      </c>
      <c r="F40" s="80">
        <f t="shared" ref="F40:H40" si="23">SUM(F41:F42)</f>
        <v>10000</v>
      </c>
      <c r="G40" s="80">
        <f t="shared" si="23"/>
        <v>22000</v>
      </c>
      <c r="H40" s="80">
        <f t="shared" si="23"/>
        <v>22000</v>
      </c>
      <c r="I40" s="80">
        <f t="shared" ref="H40:I40" si="24">SUM(I41:I42)</f>
        <v>17602.75</v>
      </c>
      <c r="J40" s="54">
        <f t="shared" si="2"/>
        <v>0.80012499999999998</v>
      </c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</row>
    <row r="41" spans="1:55" ht="18" x14ac:dyDescent="0.25">
      <c r="A41" s="8"/>
      <c r="B41" s="8"/>
      <c r="C41" s="8"/>
      <c r="D41" s="9" t="s">
        <v>73</v>
      </c>
      <c r="E41" s="37" t="s">
        <v>74</v>
      </c>
      <c r="F41" s="11">
        <v>5000</v>
      </c>
      <c r="G41" s="11">
        <v>5000</v>
      </c>
      <c r="H41" s="11">
        <v>5000</v>
      </c>
      <c r="I41" s="11">
        <v>3600</v>
      </c>
      <c r="J41" s="51">
        <f t="shared" si="2"/>
        <v>0.72</v>
      </c>
    </row>
    <row r="42" spans="1:55" ht="18" x14ac:dyDescent="0.25">
      <c r="A42" s="8"/>
      <c r="B42" s="8"/>
      <c r="C42" s="8"/>
      <c r="D42" s="9" t="s">
        <v>75</v>
      </c>
      <c r="E42" s="37" t="s">
        <v>76</v>
      </c>
      <c r="F42" s="10">
        <v>5000</v>
      </c>
      <c r="G42" s="10">
        <v>17000</v>
      </c>
      <c r="H42" s="10">
        <v>17000</v>
      </c>
      <c r="I42" s="10">
        <v>14002.75</v>
      </c>
      <c r="J42" s="51">
        <f t="shared" si="2"/>
        <v>0.8236911764705882</v>
      </c>
    </row>
    <row r="43" spans="1:55" s="62" customFormat="1" ht="31.5" x14ac:dyDescent="0.25">
      <c r="A43" s="73"/>
      <c r="B43" s="74" t="s">
        <v>77</v>
      </c>
      <c r="C43" s="73"/>
      <c r="D43" s="73"/>
      <c r="E43" s="75" t="s">
        <v>78</v>
      </c>
      <c r="F43" s="96">
        <f>SUM(F44+F51+F57+F61+F66+F69)</f>
        <v>486000</v>
      </c>
      <c r="G43" s="96">
        <f>SUM(G44+G51+G57+G61+G66+G69)</f>
        <v>1232686</v>
      </c>
      <c r="H43" s="96">
        <f>SUM(H44+H51+H57+H61+H66+H69)</f>
        <v>566000</v>
      </c>
      <c r="I43" s="96">
        <f>SUM(I44+I51+I57+I61+I66+I69)</f>
        <v>500123.37</v>
      </c>
      <c r="J43" s="49">
        <f t="shared" si="2"/>
        <v>0.88361019434628973</v>
      </c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</row>
    <row r="44" spans="1:55" s="55" customFormat="1" ht="25.5" x14ac:dyDescent="0.25">
      <c r="A44" s="76"/>
      <c r="B44" s="76"/>
      <c r="C44" s="77" t="s">
        <v>79</v>
      </c>
      <c r="D44" s="76"/>
      <c r="E44" s="78" t="s">
        <v>80</v>
      </c>
      <c r="F44" s="80">
        <f>SUM(F45:F50)</f>
        <v>28500</v>
      </c>
      <c r="G44" s="80">
        <f>SUM(G45:G50)</f>
        <v>28500</v>
      </c>
      <c r="H44" s="80">
        <f>SUM(H45:H50)</f>
        <v>28500</v>
      </c>
      <c r="I44" s="80">
        <f>SUM(I45:I50)</f>
        <v>14225.970000000001</v>
      </c>
      <c r="J44" s="54">
        <f t="shared" si="2"/>
        <v>0.49915684210526318</v>
      </c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</row>
    <row r="45" spans="1:55" ht="18" x14ac:dyDescent="0.25">
      <c r="A45" s="8"/>
      <c r="B45" s="8"/>
      <c r="C45" s="8"/>
      <c r="D45" s="9" t="s">
        <v>81</v>
      </c>
      <c r="E45" s="37" t="s">
        <v>82</v>
      </c>
      <c r="F45" s="11">
        <v>13000</v>
      </c>
      <c r="G45" s="11">
        <v>13000</v>
      </c>
      <c r="H45" s="11">
        <v>13000</v>
      </c>
      <c r="I45" s="11">
        <v>9249.18</v>
      </c>
      <c r="J45" s="51">
        <f t="shared" si="2"/>
        <v>0.71147538461538462</v>
      </c>
    </row>
    <row r="46" spans="1:55" ht="25.5" x14ac:dyDescent="0.25">
      <c r="A46" s="8"/>
      <c r="B46" s="8"/>
      <c r="C46" s="8"/>
      <c r="D46" s="9" t="s">
        <v>83</v>
      </c>
      <c r="E46" s="37" t="s">
        <v>84</v>
      </c>
      <c r="F46" s="11">
        <v>4500</v>
      </c>
      <c r="G46" s="11">
        <v>4500</v>
      </c>
      <c r="H46" s="11">
        <v>4500</v>
      </c>
      <c r="I46" s="11">
        <v>0</v>
      </c>
      <c r="J46" s="51" t="str">
        <f t="shared" si="2"/>
        <v>-</v>
      </c>
    </row>
    <row r="47" spans="1:55" ht="18" x14ac:dyDescent="0.25">
      <c r="A47" s="8"/>
      <c r="B47" s="8"/>
      <c r="C47" s="8"/>
      <c r="D47" s="9" t="s">
        <v>85</v>
      </c>
      <c r="E47" s="37" t="s">
        <v>86</v>
      </c>
      <c r="F47" s="10"/>
      <c r="G47" s="10"/>
      <c r="H47" s="10"/>
      <c r="I47" s="10"/>
      <c r="J47" s="51" t="str">
        <f t="shared" si="2"/>
        <v>-</v>
      </c>
    </row>
    <row r="48" spans="1:55" ht="25.5" x14ac:dyDescent="0.25">
      <c r="A48" s="8"/>
      <c r="B48" s="8"/>
      <c r="C48" s="8"/>
      <c r="D48" s="9" t="s">
        <v>87</v>
      </c>
      <c r="E48" s="37" t="s">
        <v>88</v>
      </c>
      <c r="F48" s="11">
        <v>11000</v>
      </c>
      <c r="G48" s="11">
        <v>11000</v>
      </c>
      <c r="H48" s="11">
        <v>11000</v>
      </c>
      <c r="I48" s="11">
        <v>4976.79</v>
      </c>
      <c r="J48" s="51">
        <f t="shared" si="2"/>
        <v>0.45243545454545453</v>
      </c>
    </row>
    <row r="49" spans="1:55" ht="18" x14ac:dyDescent="0.25">
      <c r="A49" s="8"/>
      <c r="B49" s="8"/>
      <c r="C49" s="8"/>
      <c r="D49" s="9" t="s">
        <v>89</v>
      </c>
      <c r="E49" s="37" t="s">
        <v>90</v>
      </c>
      <c r="F49" s="10"/>
      <c r="G49" s="10"/>
      <c r="H49" s="10"/>
      <c r="I49" s="10"/>
      <c r="J49" s="51" t="str">
        <f t="shared" si="2"/>
        <v>-</v>
      </c>
    </row>
    <row r="50" spans="1:55" ht="25.5" x14ac:dyDescent="0.25">
      <c r="A50" s="8"/>
      <c r="B50" s="8"/>
      <c r="C50" s="8"/>
      <c r="D50" s="9" t="s">
        <v>91</v>
      </c>
      <c r="E50" s="37" t="s">
        <v>92</v>
      </c>
      <c r="F50" s="11"/>
      <c r="G50" s="11"/>
      <c r="H50" s="11"/>
      <c r="I50" s="11"/>
      <c r="J50" s="51" t="str">
        <f t="shared" si="2"/>
        <v>-</v>
      </c>
    </row>
    <row r="51" spans="1:55" s="55" customFormat="1" ht="18" x14ac:dyDescent="0.25">
      <c r="A51" s="81"/>
      <c r="B51" s="81"/>
      <c r="C51" s="77" t="s">
        <v>93</v>
      </c>
      <c r="D51" s="82"/>
      <c r="E51" s="78" t="s">
        <v>94</v>
      </c>
      <c r="F51" s="80">
        <f t="shared" ref="F51:H51" si="25">SUM(F52:F56)</f>
        <v>149000</v>
      </c>
      <c r="G51" s="80">
        <f t="shared" si="25"/>
        <v>196006</v>
      </c>
      <c r="H51" s="80">
        <f t="shared" si="25"/>
        <v>229000</v>
      </c>
      <c r="I51" s="80">
        <f t="shared" ref="H51:I51" si="26">SUM(I52:I56)</f>
        <v>224759.71000000002</v>
      </c>
      <c r="J51" s="54">
        <f t="shared" si="2"/>
        <v>0.98148344978165947</v>
      </c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</row>
    <row r="52" spans="1:55" ht="18" x14ac:dyDescent="0.25">
      <c r="A52" s="8"/>
      <c r="B52" s="8"/>
      <c r="C52" s="14"/>
      <c r="D52" s="9">
        <v>32220</v>
      </c>
      <c r="E52" s="37" t="s">
        <v>95</v>
      </c>
      <c r="F52" s="11">
        <v>20000</v>
      </c>
      <c r="G52" s="11">
        <v>20000</v>
      </c>
      <c r="H52" s="11">
        <v>10000</v>
      </c>
      <c r="I52" s="11">
        <v>294.35000000000002</v>
      </c>
      <c r="J52" s="51">
        <f t="shared" si="2"/>
        <v>2.9435000000000003E-2</v>
      </c>
    </row>
    <row r="53" spans="1:55" s="119" customFormat="1" ht="25.5" x14ac:dyDescent="0.25">
      <c r="A53" s="128"/>
      <c r="B53" s="128"/>
      <c r="C53" s="128"/>
      <c r="D53" s="129" t="s">
        <v>96</v>
      </c>
      <c r="E53" s="130" t="s">
        <v>97</v>
      </c>
      <c r="F53" s="131">
        <v>30000</v>
      </c>
      <c r="G53" s="131">
        <v>42005</v>
      </c>
      <c r="H53" s="131">
        <v>60000</v>
      </c>
      <c r="I53" s="131">
        <v>69652.800000000003</v>
      </c>
      <c r="J53" s="50">
        <f t="shared" si="2"/>
        <v>1.1608800000000001</v>
      </c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</row>
    <row r="54" spans="1:55" s="119" customFormat="1" ht="25.5" x14ac:dyDescent="0.25">
      <c r="A54" s="128"/>
      <c r="B54" s="128"/>
      <c r="C54" s="128"/>
      <c r="D54" s="129">
        <v>32222</v>
      </c>
      <c r="E54" s="130" t="s">
        <v>473</v>
      </c>
      <c r="F54" s="131">
        <v>29000</v>
      </c>
      <c r="G54" s="131">
        <v>29000</v>
      </c>
      <c r="H54" s="131">
        <v>29000</v>
      </c>
      <c r="I54" s="131">
        <v>27827</v>
      </c>
      <c r="J54" s="50">
        <f t="shared" si="2"/>
        <v>0.95955172413793099</v>
      </c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</row>
    <row r="55" spans="1:55" s="119" customFormat="1" ht="18" x14ac:dyDescent="0.25">
      <c r="A55" s="128"/>
      <c r="B55" s="128"/>
      <c r="C55" s="128"/>
      <c r="D55" s="129">
        <v>32225</v>
      </c>
      <c r="E55" s="130" t="s">
        <v>98</v>
      </c>
      <c r="F55" s="131">
        <v>70000</v>
      </c>
      <c r="G55" s="131">
        <v>105001</v>
      </c>
      <c r="H55" s="131">
        <v>130000</v>
      </c>
      <c r="I55" s="131">
        <v>126985.56</v>
      </c>
      <c r="J55" s="50">
        <f t="shared" si="2"/>
        <v>0.97681200000000001</v>
      </c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</row>
    <row r="56" spans="1:55" ht="18" x14ac:dyDescent="0.25">
      <c r="A56" s="8"/>
      <c r="B56" s="8"/>
      <c r="C56" s="8"/>
      <c r="D56" s="9">
        <v>32229</v>
      </c>
      <c r="E56" s="37" t="s">
        <v>99</v>
      </c>
      <c r="F56" s="11"/>
      <c r="G56" s="11"/>
      <c r="H56" s="11"/>
      <c r="I56" s="11"/>
      <c r="J56" s="51" t="str">
        <f t="shared" si="2"/>
        <v>-</v>
      </c>
    </row>
    <row r="57" spans="1:55" s="55" customFormat="1" ht="18" x14ac:dyDescent="0.25">
      <c r="A57" s="76"/>
      <c r="B57" s="76"/>
      <c r="C57" s="77" t="s">
        <v>100</v>
      </c>
      <c r="D57" s="76"/>
      <c r="E57" s="78" t="s">
        <v>101</v>
      </c>
      <c r="F57" s="80">
        <f t="shared" ref="F57:G57" si="27">SUM(F58:F60)</f>
        <v>188000</v>
      </c>
      <c r="G57" s="80">
        <f t="shared" ref="G57:H57" si="28">SUM(G58:G60)</f>
        <v>270000</v>
      </c>
      <c r="H57" s="80">
        <f>SUM(H58:H60)</f>
        <v>228000</v>
      </c>
      <c r="I57" s="80">
        <f>SUM(I58:I60)</f>
        <v>199373.87</v>
      </c>
      <c r="J57" s="54">
        <f t="shared" si="2"/>
        <v>0.874446798245614</v>
      </c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</row>
    <row r="58" spans="1:55" ht="18" x14ac:dyDescent="0.25">
      <c r="A58" s="8"/>
      <c r="B58" s="8"/>
      <c r="C58" s="8"/>
      <c r="D58" s="9" t="s">
        <v>102</v>
      </c>
      <c r="E58" s="37" t="s">
        <v>103</v>
      </c>
      <c r="F58" s="11">
        <v>38000</v>
      </c>
      <c r="G58" s="11">
        <v>50000</v>
      </c>
      <c r="H58" s="11">
        <v>38000</v>
      </c>
      <c r="I58" s="11">
        <v>26678.47</v>
      </c>
      <c r="J58" s="51">
        <f t="shared" si="2"/>
        <v>0.70206500000000005</v>
      </c>
    </row>
    <row r="59" spans="1:55" ht="18" x14ac:dyDescent="0.25">
      <c r="A59" s="8"/>
      <c r="B59" s="8"/>
      <c r="C59" s="8"/>
      <c r="D59" s="9" t="s">
        <v>104</v>
      </c>
      <c r="E59" s="37" t="s">
        <v>105</v>
      </c>
      <c r="F59" s="11">
        <v>60000</v>
      </c>
      <c r="G59" s="11">
        <v>90000</v>
      </c>
      <c r="H59" s="11">
        <v>60000</v>
      </c>
      <c r="I59" s="11">
        <v>61006.6</v>
      </c>
      <c r="J59" s="51">
        <f t="shared" si="2"/>
        <v>1.0167766666666667</v>
      </c>
    </row>
    <row r="60" spans="1:55" ht="18" x14ac:dyDescent="0.25">
      <c r="A60" s="8"/>
      <c r="B60" s="8"/>
      <c r="C60" s="8"/>
      <c r="D60" s="9" t="s">
        <v>106</v>
      </c>
      <c r="E60" s="37" t="s">
        <v>107</v>
      </c>
      <c r="F60" s="11">
        <v>90000</v>
      </c>
      <c r="G60" s="11">
        <v>130000</v>
      </c>
      <c r="H60" s="11">
        <v>130000</v>
      </c>
      <c r="I60" s="11">
        <v>111688.8</v>
      </c>
      <c r="J60" s="51">
        <f t="shared" si="2"/>
        <v>0.8591446153846154</v>
      </c>
    </row>
    <row r="61" spans="1:55" s="55" customFormat="1" ht="25.5" x14ac:dyDescent="0.25">
      <c r="A61" s="76"/>
      <c r="B61" s="76"/>
      <c r="C61" s="77" t="s">
        <v>108</v>
      </c>
      <c r="D61" s="76"/>
      <c r="E61" s="78" t="s">
        <v>109</v>
      </c>
      <c r="F61" s="80">
        <f t="shared" ref="F61:H61" si="29">SUM(F62:F65)</f>
        <v>36500</v>
      </c>
      <c r="G61" s="80">
        <f t="shared" si="29"/>
        <v>36500</v>
      </c>
      <c r="H61" s="80">
        <f t="shared" si="29"/>
        <v>36500</v>
      </c>
      <c r="I61" s="80">
        <f t="shared" ref="H61:I61" si="30">SUM(I62:I65)</f>
        <v>13014.599999999999</v>
      </c>
      <c r="J61" s="54">
        <f t="shared" si="2"/>
        <v>0.35656438356164377</v>
      </c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</row>
    <row r="62" spans="1:55" ht="38.25" x14ac:dyDescent="0.25">
      <c r="A62" s="8"/>
      <c r="B62" s="8"/>
      <c r="C62" s="8"/>
      <c r="D62" s="9" t="s">
        <v>110</v>
      </c>
      <c r="E62" s="37" t="s">
        <v>111</v>
      </c>
      <c r="F62" s="11"/>
      <c r="G62" s="11"/>
      <c r="H62" s="11"/>
      <c r="I62" s="11"/>
      <c r="J62" s="51" t="str">
        <f t="shared" si="2"/>
        <v>-</v>
      </c>
    </row>
    <row r="63" spans="1:55" ht="38.25" x14ac:dyDescent="0.25">
      <c r="A63" s="8"/>
      <c r="B63" s="8"/>
      <c r="C63" s="8"/>
      <c r="D63" s="9" t="s">
        <v>112</v>
      </c>
      <c r="E63" s="37" t="s">
        <v>113</v>
      </c>
      <c r="F63" s="11">
        <v>10000</v>
      </c>
      <c r="G63" s="11">
        <v>10000</v>
      </c>
      <c r="H63" s="11">
        <v>10000</v>
      </c>
      <c r="I63" s="11">
        <v>3913.62</v>
      </c>
      <c r="J63" s="51">
        <f t="shared" si="2"/>
        <v>0.39136199999999999</v>
      </c>
    </row>
    <row r="64" spans="1:55" ht="38.25" x14ac:dyDescent="0.25">
      <c r="A64" s="8"/>
      <c r="B64" s="8"/>
      <c r="C64" s="8"/>
      <c r="D64" s="9">
        <v>32243</v>
      </c>
      <c r="E64" s="37" t="s">
        <v>114</v>
      </c>
      <c r="F64" s="11">
        <v>25000</v>
      </c>
      <c r="G64" s="11">
        <v>25000</v>
      </c>
      <c r="H64" s="11">
        <v>25000</v>
      </c>
      <c r="I64" s="11">
        <v>9100.98</v>
      </c>
      <c r="J64" s="51">
        <f t="shared" si="2"/>
        <v>0.36403920000000001</v>
      </c>
    </row>
    <row r="65" spans="1:55" ht="25.5" x14ac:dyDescent="0.25">
      <c r="A65" s="8"/>
      <c r="B65" s="8"/>
      <c r="C65" s="8"/>
      <c r="D65" s="9" t="s">
        <v>115</v>
      </c>
      <c r="E65" s="37" t="s">
        <v>116</v>
      </c>
      <c r="F65" s="10">
        <v>1500</v>
      </c>
      <c r="G65" s="10">
        <v>1500</v>
      </c>
      <c r="H65" s="10">
        <v>1500</v>
      </c>
      <c r="I65" s="10">
        <v>0</v>
      </c>
      <c r="J65" s="51" t="str">
        <f t="shared" si="2"/>
        <v>-</v>
      </c>
    </row>
    <row r="66" spans="1:55" s="55" customFormat="1" ht="18" x14ac:dyDescent="0.25">
      <c r="A66" s="76"/>
      <c r="B66" s="76"/>
      <c r="C66" s="77" t="s">
        <v>117</v>
      </c>
      <c r="D66" s="76"/>
      <c r="E66" s="78" t="s">
        <v>118</v>
      </c>
      <c r="F66" s="80">
        <f t="shared" ref="F66:H66" si="31">SUM(F67:F68)</f>
        <v>24000</v>
      </c>
      <c r="G66" s="80">
        <f t="shared" si="31"/>
        <v>24000</v>
      </c>
      <c r="H66" s="80">
        <f t="shared" si="31"/>
        <v>24000</v>
      </c>
      <c r="I66" s="80">
        <f t="shared" ref="H66:I66" si="32">SUM(I67:I68)</f>
        <v>15805.87</v>
      </c>
      <c r="J66" s="54">
        <f t="shared" si="2"/>
        <v>0.65857791666666665</v>
      </c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</row>
    <row r="67" spans="1:55" ht="18" x14ac:dyDescent="0.25">
      <c r="A67" s="8"/>
      <c r="B67" s="8"/>
      <c r="C67" s="8"/>
      <c r="D67" s="9" t="s">
        <v>119</v>
      </c>
      <c r="E67" s="37" t="s">
        <v>120</v>
      </c>
      <c r="F67" s="11">
        <v>4000</v>
      </c>
      <c r="G67" s="11">
        <v>4000</v>
      </c>
      <c r="H67" s="11">
        <v>4000</v>
      </c>
      <c r="I67" s="11">
        <v>1080.27</v>
      </c>
      <c r="J67" s="51">
        <f t="shared" si="2"/>
        <v>0.27006750000000002</v>
      </c>
    </row>
    <row r="68" spans="1:55" ht="18" x14ac:dyDescent="0.25">
      <c r="A68" s="8"/>
      <c r="B68" s="8"/>
      <c r="C68" s="8"/>
      <c r="D68" s="9" t="s">
        <v>121</v>
      </c>
      <c r="E68" s="37" t="s">
        <v>122</v>
      </c>
      <c r="F68" s="11">
        <v>20000</v>
      </c>
      <c r="G68" s="11">
        <v>20000</v>
      </c>
      <c r="H68" s="11">
        <v>20000</v>
      </c>
      <c r="I68" s="11">
        <v>14725.6</v>
      </c>
      <c r="J68" s="51">
        <f t="shared" ref="J68:J131" si="33">IF(I68&lt;&gt;0,I68/H68,"-")</f>
        <v>0.73628000000000005</v>
      </c>
    </row>
    <row r="69" spans="1:55" s="55" customFormat="1" ht="25.5" x14ac:dyDescent="0.25">
      <c r="A69" s="76"/>
      <c r="B69" s="76"/>
      <c r="C69" s="83" t="s">
        <v>123</v>
      </c>
      <c r="D69" s="84"/>
      <c r="E69" s="85" t="s">
        <v>124</v>
      </c>
      <c r="F69" s="249">
        <f>F70</f>
        <v>60000</v>
      </c>
      <c r="G69" s="249">
        <f>G70</f>
        <v>677680</v>
      </c>
      <c r="H69" s="249">
        <f>H70</f>
        <v>20000</v>
      </c>
      <c r="I69" s="249">
        <f>I70</f>
        <v>32943.35</v>
      </c>
      <c r="J69" s="54">
        <f t="shared" si="33"/>
        <v>1.6471674999999999</v>
      </c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</row>
    <row r="70" spans="1:55" ht="25.5" x14ac:dyDescent="0.25">
      <c r="A70" s="8"/>
      <c r="B70" s="12"/>
      <c r="C70" s="8"/>
      <c r="D70" s="13" t="s">
        <v>125</v>
      </c>
      <c r="E70" s="37" t="s">
        <v>124</v>
      </c>
      <c r="F70" s="11">
        <v>60000</v>
      </c>
      <c r="G70" s="11">
        <v>677680</v>
      </c>
      <c r="H70" s="11">
        <v>20000</v>
      </c>
      <c r="I70" s="11">
        <v>32943.35</v>
      </c>
      <c r="J70" s="51">
        <f t="shared" si="33"/>
        <v>1.6471674999999999</v>
      </c>
    </row>
    <row r="71" spans="1:55" s="62" customFormat="1" ht="18" x14ac:dyDescent="0.25">
      <c r="A71" s="73"/>
      <c r="B71" s="74" t="s">
        <v>126</v>
      </c>
      <c r="C71" s="73"/>
      <c r="D71" s="73"/>
      <c r="E71" s="75" t="s">
        <v>127</v>
      </c>
      <c r="F71" s="96">
        <f t="shared" ref="F71:H71" si="34">SUM(F72+F78+F83+F88+F96+F101+F103+F113+F117)</f>
        <v>240592</v>
      </c>
      <c r="G71" s="96">
        <f t="shared" si="34"/>
        <v>336798.3</v>
      </c>
      <c r="H71" s="96">
        <f t="shared" si="34"/>
        <v>479000</v>
      </c>
      <c r="I71" s="96">
        <f t="shared" ref="H71:I71" si="35">SUM(I72+I78+I83+I88+I96+I101+I103+I113+I117)</f>
        <v>307861.19</v>
      </c>
      <c r="J71" s="49">
        <f t="shared" si="33"/>
        <v>0.64271647181628389</v>
      </c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</row>
    <row r="72" spans="1:55" s="55" customFormat="1" ht="18" x14ac:dyDescent="0.25">
      <c r="A72" s="76"/>
      <c r="B72" s="76"/>
      <c r="C72" s="77" t="s">
        <v>128</v>
      </c>
      <c r="D72" s="76"/>
      <c r="E72" s="78" t="s">
        <v>129</v>
      </c>
      <c r="F72" s="80">
        <f t="shared" ref="F72:H72" si="36">SUM(F73:F77)</f>
        <v>49000</v>
      </c>
      <c r="G72" s="80">
        <f t="shared" si="36"/>
        <v>50000</v>
      </c>
      <c r="H72" s="80">
        <f t="shared" si="36"/>
        <v>55000</v>
      </c>
      <c r="I72" s="80">
        <f t="shared" ref="H72:I72" si="37">SUM(I73:I77)</f>
        <v>47368.47</v>
      </c>
      <c r="J72" s="54">
        <f t="shared" si="33"/>
        <v>0.86124490909090912</v>
      </c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</row>
    <row r="73" spans="1:55" ht="18" x14ac:dyDescent="0.25">
      <c r="A73" s="8"/>
      <c r="B73" s="8"/>
      <c r="C73" s="8"/>
      <c r="D73" s="9" t="s">
        <v>130</v>
      </c>
      <c r="E73" s="37" t="s">
        <v>131</v>
      </c>
      <c r="F73" s="11">
        <v>38000</v>
      </c>
      <c r="G73" s="11">
        <v>38000</v>
      </c>
      <c r="H73" s="11">
        <v>42000</v>
      </c>
      <c r="I73" s="11">
        <v>39815.72</v>
      </c>
      <c r="J73" s="51">
        <f t="shared" si="33"/>
        <v>0.94799333333333335</v>
      </c>
    </row>
    <row r="74" spans="1:55" ht="18" x14ac:dyDescent="0.25">
      <c r="A74" s="8"/>
      <c r="B74" s="8"/>
      <c r="C74" s="8"/>
      <c r="D74" s="9" t="s">
        <v>132</v>
      </c>
      <c r="E74" s="37" t="s">
        <v>133</v>
      </c>
      <c r="F74" s="11">
        <v>8000</v>
      </c>
      <c r="G74" s="11">
        <v>8000</v>
      </c>
      <c r="H74" s="11">
        <v>8000</v>
      </c>
      <c r="I74" s="11">
        <v>4194</v>
      </c>
      <c r="J74" s="51">
        <f t="shared" si="33"/>
        <v>0.52424999999999999</v>
      </c>
    </row>
    <row r="75" spans="1:55" ht="18" x14ac:dyDescent="0.25">
      <c r="A75" s="8"/>
      <c r="B75" s="8"/>
      <c r="C75" s="8"/>
      <c r="D75" s="9" t="s">
        <v>134</v>
      </c>
      <c r="E75" s="37" t="s">
        <v>135</v>
      </c>
      <c r="F75" s="11">
        <v>3000</v>
      </c>
      <c r="G75" s="11">
        <v>3000</v>
      </c>
      <c r="H75" s="11">
        <v>4000</v>
      </c>
      <c r="I75" s="11">
        <v>3280.8</v>
      </c>
      <c r="J75" s="51">
        <f t="shared" si="33"/>
        <v>0.82020000000000004</v>
      </c>
    </row>
    <row r="76" spans="1:55" ht="18" x14ac:dyDescent="0.25">
      <c r="A76" s="8"/>
      <c r="B76" s="8"/>
      <c r="C76" s="8"/>
      <c r="D76" s="9" t="s">
        <v>136</v>
      </c>
      <c r="E76" s="37" t="s">
        <v>137</v>
      </c>
      <c r="F76" s="10"/>
      <c r="G76" s="10"/>
      <c r="H76" s="10"/>
      <c r="I76" s="10"/>
      <c r="J76" s="51" t="str">
        <f t="shared" si="33"/>
        <v>-</v>
      </c>
    </row>
    <row r="77" spans="1:55" ht="25.5" x14ac:dyDescent="0.25">
      <c r="A77" s="8"/>
      <c r="B77" s="8"/>
      <c r="C77" s="8"/>
      <c r="D77" s="9" t="s">
        <v>138</v>
      </c>
      <c r="E77" s="37" t="s">
        <v>139</v>
      </c>
      <c r="F77" s="11"/>
      <c r="G77" s="11">
        <v>1000</v>
      </c>
      <c r="H77" s="11">
        <v>1000</v>
      </c>
      <c r="I77" s="11">
        <v>77.95</v>
      </c>
      <c r="J77" s="51">
        <f t="shared" si="33"/>
        <v>7.7950000000000005E-2</v>
      </c>
    </row>
    <row r="78" spans="1:55" s="55" customFormat="1" ht="25.5" x14ac:dyDescent="0.25">
      <c r="A78" s="76"/>
      <c r="B78" s="76"/>
      <c r="C78" s="77" t="s">
        <v>140</v>
      </c>
      <c r="D78" s="76"/>
      <c r="E78" s="78" t="s">
        <v>141</v>
      </c>
      <c r="F78" s="80">
        <f t="shared" ref="F78:H78" si="38">SUM(F79:F82)</f>
        <v>71592</v>
      </c>
      <c r="G78" s="80">
        <f t="shared" si="38"/>
        <v>151652.10999999999</v>
      </c>
      <c r="H78" s="80">
        <f t="shared" si="38"/>
        <v>147500</v>
      </c>
      <c r="I78" s="80">
        <f t="shared" ref="H78:I78" si="39">SUM(I79:I82)</f>
        <v>133876.08000000002</v>
      </c>
      <c r="J78" s="54">
        <f t="shared" si="33"/>
        <v>0.90763444067796617</v>
      </c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</row>
    <row r="79" spans="1:55" ht="25.5" x14ac:dyDescent="0.25">
      <c r="A79" s="8"/>
      <c r="B79" s="8"/>
      <c r="C79" s="8"/>
      <c r="D79" s="9" t="s">
        <v>142</v>
      </c>
      <c r="E79" s="37" t="s">
        <v>143</v>
      </c>
      <c r="F79" s="10"/>
      <c r="G79" s="10"/>
      <c r="H79" s="10"/>
      <c r="I79" s="10"/>
      <c r="J79" s="51" t="str">
        <f t="shared" si="33"/>
        <v>-</v>
      </c>
    </row>
    <row r="80" spans="1:55" s="119" customFormat="1" ht="25.5" x14ac:dyDescent="0.25">
      <c r="A80" s="128"/>
      <c r="B80" s="128"/>
      <c r="C80" s="128"/>
      <c r="D80" s="129" t="s">
        <v>144</v>
      </c>
      <c r="E80" s="130" t="s">
        <v>145</v>
      </c>
      <c r="F80" s="131">
        <v>15000</v>
      </c>
      <c r="G80" s="131">
        <v>45000</v>
      </c>
      <c r="H80" s="131">
        <v>15000</v>
      </c>
      <c r="I80" s="131">
        <v>5258.26</v>
      </c>
      <c r="J80" s="50">
        <f t="shared" si="33"/>
        <v>0.35055066666666668</v>
      </c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</row>
    <row r="81" spans="1:55" s="119" customFormat="1" ht="38.25" x14ac:dyDescent="0.25">
      <c r="A81" s="128"/>
      <c r="B81" s="128"/>
      <c r="C81" s="128"/>
      <c r="D81" s="129" t="s">
        <v>146</v>
      </c>
      <c r="E81" s="130" t="s">
        <v>147</v>
      </c>
      <c r="F81" s="131">
        <v>6592</v>
      </c>
      <c r="G81" s="131">
        <v>6592</v>
      </c>
      <c r="H81" s="131">
        <v>17500</v>
      </c>
      <c r="I81" s="131">
        <v>22165.4</v>
      </c>
      <c r="J81" s="50">
        <f t="shared" si="33"/>
        <v>1.2665942857142858</v>
      </c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</row>
    <row r="82" spans="1:55" ht="25.5" x14ac:dyDescent="0.25">
      <c r="A82" s="8"/>
      <c r="B82" s="8"/>
      <c r="C82" s="8"/>
      <c r="D82" s="9" t="s">
        <v>148</v>
      </c>
      <c r="E82" s="37" t="s">
        <v>149</v>
      </c>
      <c r="F82" s="11">
        <v>50000</v>
      </c>
      <c r="G82" s="11">
        <v>100060.11</v>
      </c>
      <c r="H82" s="11">
        <v>115000</v>
      </c>
      <c r="I82" s="11">
        <v>106452.42</v>
      </c>
      <c r="J82" s="51">
        <f t="shared" si="33"/>
        <v>0.92567321739130437</v>
      </c>
    </row>
    <row r="83" spans="1:55" s="55" customFormat="1" ht="18" x14ac:dyDescent="0.25">
      <c r="A83" s="76"/>
      <c r="B83" s="76"/>
      <c r="C83" s="77" t="s">
        <v>150</v>
      </c>
      <c r="D83" s="76"/>
      <c r="E83" s="78" t="s">
        <v>151</v>
      </c>
      <c r="F83" s="80">
        <f>SUM(F84:F87)</f>
        <v>5000</v>
      </c>
      <c r="G83" s="80">
        <f>SUM(G84:G87)</f>
        <v>5000</v>
      </c>
      <c r="H83" s="80">
        <f>SUM(H84:H87)</f>
        <v>5000</v>
      </c>
      <c r="I83" s="80">
        <f>SUM(I84:I87)</f>
        <v>294</v>
      </c>
      <c r="J83" s="54">
        <f t="shared" si="33"/>
        <v>5.8799999999999998E-2</v>
      </c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</row>
    <row r="84" spans="1:55" ht="18" x14ac:dyDescent="0.25">
      <c r="A84" s="8"/>
      <c r="B84" s="8"/>
      <c r="C84" s="8"/>
      <c r="D84" s="9" t="s">
        <v>152</v>
      </c>
      <c r="E84" s="37" t="s">
        <v>153</v>
      </c>
      <c r="F84" s="10"/>
      <c r="G84" s="10"/>
      <c r="H84" s="10"/>
      <c r="I84" s="10"/>
      <c r="J84" s="51" t="str">
        <f t="shared" si="33"/>
        <v>-</v>
      </c>
    </row>
    <row r="85" spans="1:55" ht="18" x14ac:dyDescent="0.25">
      <c r="A85" s="8"/>
      <c r="B85" s="8"/>
      <c r="C85" s="8"/>
      <c r="D85" s="9" t="s">
        <v>154</v>
      </c>
      <c r="E85" s="37" t="s">
        <v>155</v>
      </c>
      <c r="F85" s="10"/>
      <c r="G85" s="10"/>
      <c r="H85" s="10"/>
      <c r="I85" s="10"/>
      <c r="J85" s="51" t="str">
        <f t="shared" si="33"/>
        <v>-</v>
      </c>
    </row>
    <row r="86" spans="1:55" ht="18" x14ac:dyDescent="0.25">
      <c r="A86" s="8"/>
      <c r="B86" s="8"/>
      <c r="C86" s="8"/>
      <c r="D86" s="9" t="s">
        <v>156</v>
      </c>
      <c r="E86" s="37" t="s">
        <v>157</v>
      </c>
      <c r="F86" s="10"/>
      <c r="G86" s="10"/>
      <c r="H86" s="10"/>
      <c r="I86" s="10"/>
      <c r="J86" s="51" t="str">
        <f t="shared" si="33"/>
        <v>-</v>
      </c>
    </row>
    <row r="87" spans="1:55" ht="25.5" customHeight="1" x14ac:dyDescent="0.25">
      <c r="A87" s="8"/>
      <c r="B87" s="8"/>
      <c r="C87" s="8"/>
      <c r="D87" s="9" t="s">
        <v>158</v>
      </c>
      <c r="E87" s="37" t="s">
        <v>159</v>
      </c>
      <c r="F87" s="10">
        <v>5000</v>
      </c>
      <c r="G87" s="10">
        <v>5000</v>
      </c>
      <c r="H87" s="10">
        <v>5000</v>
      </c>
      <c r="I87" s="10">
        <v>294</v>
      </c>
      <c r="J87" s="51">
        <f t="shared" si="33"/>
        <v>5.8799999999999998E-2</v>
      </c>
    </row>
    <row r="88" spans="1:55" s="55" customFormat="1" ht="18" x14ac:dyDescent="0.25">
      <c r="A88" s="76"/>
      <c r="B88" s="76"/>
      <c r="C88" s="77" t="s">
        <v>160</v>
      </c>
      <c r="D88" s="76"/>
      <c r="E88" s="78" t="s">
        <v>161</v>
      </c>
      <c r="F88" s="80">
        <f t="shared" ref="F88:H88" si="40">SUM(F89:F95)</f>
        <v>16500</v>
      </c>
      <c r="G88" s="80">
        <f t="shared" si="40"/>
        <v>16500</v>
      </c>
      <c r="H88" s="80">
        <f t="shared" si="40"/>
        <v>22000</v>
      </c>
      <c r="I88" s="80">
        <f t="shared" ref="H88:I88" si="41">SUM(I89:I95)</f>
        <v>21440.510000000002</v>
      </c>
      <c r="J88" s="54">
        <f t="shared" si="33"/>
        <v>0.97456863636363644</v>
      </c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</row>
    <row r="89" spans="1:55" ht="18" x14ac:dyDescent="0.25">
      <c r="A89" s="8"/>
      <c r="B89" s="8"/>
      <c r="C89" s="8"/>
      <c r="D89" s="9" t="s">
        <v>162</v>
      </c>
      <c r="E89" s="37" t="s">
        <v>163</v>
      </c>
      <c r="F89" s="11">
        <v>14000</v>
      </c>
      <c r="G89" s="11">
        <v>14000</v>
      </c>
      <c r="H89" s="11">
        <v>18000</v>
      </c>
      <c r="I89" s="11">
        <v>17940.580000000002</v>
      </c>
      <c r="J89" s="51">
        <f t="shared" si="33"/>
        <v>0.99669888888888902</v>
      </c>
    </row>
    <row r="90" spans="1:55" ht="18" x14ac:dyDescent="0.25">
      <c r="A90" s="8"/>
      <c r="B90" s="8"/>
      <c r="C90" s="8"/>
      <c r="D90" s="9" t="s">
        <v>164</v>
      </c>
      <c r="E90" s="37" t="s">
        <v>165</v>
      </c>
      <c r="F90" s="11">
        <v>1500</v>
      </c>
      <c r="G90" s="11">
        <v>1500</v>
      </c>
      <c r="H90" s="11">
        <v>3000</v>
      </c>
      <c r="I90" s="11">
        <v>3499.93</v>
      </c>
      <c r="J90" s="51">
        <f t="shared" si="33"/>
        <v>1.1666433333333333</v>
      </c>
    </row>
    <row r="91" spans="1:55" ht="18" x14ac:dyDescent="0.25">
      <c r="A91" s="8"/>
      <c r="B91" s="8"/>
      <c r="C91" s="8"/>
      <c r="D91" s="9" t="s">
        <v>166</v>
      </c>
      <c r="E91" s="37" t="s">
        <v>167</v>
      </c>
      <c r="F91" s="10"/>
      <c r="G91" s="10"/>
      <c r="H91" s="10"/>
      <c r="I91" s="10"/>
      <c r="J91" s="51" t="str">
        <f t="shared" si="33"/>
        <v>-</v>
      </c>
    </row>
    <row r="92" spans="1:55" ht="18" x14ac:dyDescent="0.25">
      <c r="A92" s="8"/>
      <c r="B92" s="8"/>
      <c r="C92" s="8"/>
      <c r="D92" s="9" t="s">
        <v>168</v>
      </c>
      <c r="E92" s="37" t="s">
        <v>169</v>
      </c>
      <c r="F92" s="11">
        <v>1000</v>
      </c>
      <c r="G92" s="11">
        <v>1000</v>
      </c>
      <c r="H92" s="11">
        <v>1000</v>
      </c>
      <c r="I92" s="11">
        <v>0</v>
      </c>
      <c r="J92" s="51" t="str">
        <f t="shared" si="33"/>
        <v>-</v>
      </c>
    </row>
    <row r="93" spans="1:55" ht="18" x14ac:dyDescent="0.25">
      <c r="A93" s="8"/>
      <c r="B93" s="8"/>
      <c r="C93" s="8"/>
      <c r="D93" s="9" t="s">
        <v>170</v>
      </c>
      <c r="E93" s="37" t="s">
        <v>171</v>
      </c>
      <c r="F93" s="10"/>
      <c r="G93" s="10"/>
      <c r="H93" s="10"/>
      <c r="I93" s="10"/>
      <c r="J93" s="51" t="str">
        <f t="shared" si="33"/>
        <v>-</v>
      </c>
    </row>
    <row r="94" spans="1:55" ht="18" x14ac:dyDescent="0.25">
      <c r="A94" s="8"/>
      <c r="B94" s="8"/>
      <c r="C94" s="8"/>
      <c r="D94" s="9" t="s">
        <v>172</v>
      </c>
      <c r="E94" s="37" t="s">
        <v>173</v>
      </c>
      <c r="F94" s="10"/>
      <c r="G94" s="10"/>
      <c r="H94" s="10"/>
      <c r="I94" s="10"/>
      <c r="J94" s="51" t="str">
        <f t="shared" si="33"/>
        <v>-</v>
      </c>
    </row>
    <row r="95" spans="1:55" ht="18" x14ac:dyDescent="0.25">
      <c r="A95" s="8"/>
      <c r="B95" s="8"/>
      <c r="C95" s="8"/>
      <c r="D95" s="9" t="s">
        <v>174</v>
      </c>
      <c r="E95" s="37" t="s">
        <v>175</v>
      </c>
      <c r="F95" s="11"/>
      <c r="G95" s="11"/>
      <c r="H95" s="11"/>
      <c r="I95" s="11"/>
      <c r="J95" s="51" t="str">
        <f t="shared" si="33"/>
        <v>-</v>
      </c>
    </row>
    <row r="96" spans="1:55" s="55" customFormat="1" ht="18" x14ac:dyDescent="0.25">
      <c r="A96" s="76"/>
      <c r="B96" s="76"/>
      <c r="C96" s="77" t="s">
        <v>176</v>
      </c>
      <c r="D96" s="76"/>
      <c r="E96" s="78" t="s">
        <v>177</v>
      </c>
      <c r="F96" s="80">
        <f t="shared" ref="F96:H96" si="42">SUM(F97:F100)</f>
        <v>5000</v>
      </c>
      <c r="G96" s="80">
        <f t="shared" si="42"/>
        <v>5000</v>
      </c>
      <c r="H96" s="80">
        <f t="shared" si="42"/>
        <v>5000</v>
      </c>
      <c r="I96" s="80">
        <f t="shared" ref="H96:I96" si="43">SUM(I97:I100)</f>
        <v>0</v>
      </c>
      <c r="J96" s="54" t="str">
        <f t="shared" si="33"/>
        <v>-</v>
      </c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</row>
    <row r="97" spans="1:55" ht="18" x14ac:dyDescent="0.25">
      <c r="A97" s="8"/>
      <c r="B97" s="8"/>
      <c r="C97" s="8"/>
      <c r="D97" s="9" t="s">
        <v>178</v>
      </c>
      <c r="E97" s="37" t="s">
        <v>179</v>
      </c>
      <c r="F97" s="10"/>
      <c r="G97" s="10"/>
      <c r="H97" s="10"/>
      <c r="I97" s="10"/>
      <c r="J97" s="51" t="str">
        <f t="shared" si="33"/>
        <v>-</v>
      </c>
    </row>
    <row r="98" spans="1:55" ht="18" x14ac:dyDescent="0.25">
      <c r="A98" s="8"/>
      <c r="B98" s="8"/>
      <c r="C98" s="8"/>
      <c r="D98" s="9" t="s">
        <v>180</v>
      </c>
      <c r="E98" s="37" t="s">
        <v>181</v>
      </c>
      <c r="F98" s="11"/>
      <c r="G98" s="11"/>
      <c r="H98" s="11"/>
      <c r="I98" s="11"/>
      <c r="J98" s="51" t="str">
        <f t="shared" si="33"/>
        <v>-</v>
      </c>
    </row>
    <row r="99" spans="1:55" ht="18" x14ac:dyDescent="0.25">
      <c r="A99" s="8"/>
      <c r="B99" s="8"/>
      <c r="C99" s="8"/>
      <c r="D99" s="9">
        <v>32354</v>
      </c>
      <c r="E99" s="37" t="s">
        <v>182</v>
      </c>
      <c r="F99" s="10">
        <v>5000</v>
      </c>
      <c r="G99" s="10">
        <v>5000</v>
      </c>
      <c r="H99" s="10">
        <v>5000</v>
      </c>
      <c r="I99" s="10">
        <v>0</v>
      </c>
      <c r="J99" s="51" t="str">
        <f t="shared" si="33"/>
        <v>-</v>
      </c>
    </row>
    <row r="100" spans="1:55" ht="18" x14ac:dyDescent="0.25">
      <c r="A100" s="8"/>
      <c r="B100" s="8"/>
      <c r="C100" s="8"/>
      <c r="D100" s="9" t="s">
        <v>183</v>
      </c>
      <c r="E100" s="37" t="s">
        <v>184</v>
      </c>
      <c r="F100" s="11"/>
      <c r="G100" s="11"/>
      <c r="H100" s="11"/>
      <c r="I100" s="11"/>
      <c r="J100" s="51" t="str">
        <f t="shared" si="33"/>
        <v>-</v>
      </c>
    </row>
    <row r="101" spans="1:55" s="55" customFormat="1" ht="18" x14ac:dyDescent="0.25">
      <c r="A101" s="76"/>
      <c r="B101" s="76"/>
      <c r="C101" s="77" t="s">
        <v>185</v>
      </c>
      <c r="D101" s="76"/>
      <c r="E101" s="78" t="s">
        <v>186</v>
      </c>
      <c r="F101" s="80">
        <f t="shared" ref="F101:I101" si="44">SUM(F102)</f>
        <v>0</v>
      </c>
      <c r="G101" s="80">
        <f t="shared" si="44"/>
        <v>0</v>
      </c>
      <c r="H101" s="80">
        <f t="shared" si="44"/>
        <v>0</v>
      </c>
      <c r="I101" s="80">
        <f t="shared" si="44"/>
        <v>0</v>
      </c>
      <c r="J101" s="54" t="str">
        <f t="shared" si="33"/>
        <v>-</v>
      </c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</row>
    <row r="102" spans="1:55" ht="25.5" x14ac:dyDescent="0.25">
      <c r="A102" s="8"/>
      <c r="B102" s="8"/>
      <c r="C102" s="8"/>
      <c r="D102" s="9" t="s">
        <v>187</v>
      </c>
      <c r="E102" s="37" t="s">
        <v>188</v>
      </c>
      <c r="F102" s="10">
        <v>0</v>
      </c>
      <c r="G102" s="10">
        <v>0</v>
      </c>
      <c r="H102" s="10">
        <v>0</v>
      </c>
      <c r="I102" s="10">
        <v>0</v>
      </c>
      <c r="J102" s="51" t="str">
        <f t="shared" si="33"/>
        <v>-</v>
      </c>
    </row>
    <row r="103" spans="1:55" s="119" customFormat="1" ht="18" x14ac:dyDescent="0.25">
      <c r="A103" s="124"/>
      <c r="B103" s="124"/>
      <c r="C103" s="125" t="s">
        <v>189</v>
      </c>
      <c r="D103" s="124"/>
      <c r="E103" s="126" t="s">
        <v>190</v>
      </c>
      <c r="F103" s="127">
        <f t="shared" ref="F103:H103" si="45">SUM(F104:F112)</f>
        <v>48000</v>
      </c>
      <c r="G103" s="127">
        <f t="shared" si="45"/>
        <v>63146.19</v>
      </c>
      <c r="H103" s="127">
        <f t="shared" si="45"/>
        <v>195000</v>
      </c>
      <c r="I103" s="127">
        <f t="shared" ref="H103:I103" si="46">SUM(I104:I112)</f>
        <v>76695.820000000007</v>
      </c>
      <c r="J103" s="50">
        <f t="shared" si="33"/>
        <v>0.39331189743589745</v>
      </c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</row>
    <row r="104" spans="1:55" ht="18" x14ac:dyDescent="0.25">
      <c r="A104" s="8"/>
      <c r="B104" s="8"/>
      <c r="C104" s="8"/>
      <c r="D104" s="9" t="s">
        <v>191</v>
      </c>
      <c r="E104" s="37" t="s">
        <v>192</v>
      </c>
      <c r="F104" s="10"/>
      <c r="G104" s="10"/>
      <c r="H104" s="10"/>
      <c r="I104" s="10"/>
      <c r="J104" s="51" t="str">
        <f t="shared" si="33"/>
        <v>-</v>
      </c>
    </row>
    <row r="105" spans="1:55" ht="18" x14ac:dyDescent="0.25">
      <c r="A105" s="8"/>
      <c r="B105" s="8"/>
      <c r="C105" s="8"/>
      <c r="D105" s="9" t="s">
        <v>193</v>
      </c>
      <c r="E105" s="37" t="s">
        <v>194</v>
      </c>
      <c r="F105" s="10"/>
      <c r="G105" s="10"/>
      <c r="H105" s="10"/>
      <c r="I105" s="10"/>
      <c r="J105" s="51" t="str">
        <f t="shared" si="33"/>
        <v>-</v>
      </c>
    </row>
    <row r="106" spans="1:55" ht="25.5" x14ac:dyDescent="0.25">
      <c r="A106" s="8"/>
      <c r="B106" s="8"/>
      <c r="C106" s="8"/>
      <c r="D106" s="9" t="s">
        <v>195</v>
      </c>
      <c r="E106" s="37" t="s">
        <v>196</v>
      </c>
      <c r="F106" s="10"/>
      <c r="G106" s="10"/>
      <c r="H106" s="10"/>
      <c r="I106" s="10"/>
      <c r="J106" s="51" t="str">
        <f t="shared" si="33"/>
        <v>-</v>
      </c>
    </row>
    <row r="107" spans="1:55" ht="18" x14ac:dyDescent="0.25">
      <c r="A107" s="8"/>
      <c r="B107" s="8"/>
      <c r="C107" s="8"/>
      <c r="D107" s="9" t="s">
        <v>197</v>
      </c>
      <c r="E107" s="37" t="s">
        <v>198</v>
      </c>
      <c r="F107" s="10"/>
      <c r="G107" s="10"/>
      <c r="H107" s="10"/>
      <c r="I107" s="10"/>
      <c r="J107" s="51" t="str">
        <f t="shared" si="33"/>
        <v>-</v>
      </c>
    </row>
    <row r="108" spans="1:55" ht="18" x14ac:dyDescent="0.25">
      <c r="A108" s="8"/>
      <c r="B108" s="8"/>
      <c r="C108" s="8"/>
      <c r="D108" s="9" t="s">
        <v>199</v>
      </c>
      <c r="E108" s="37" t="s">
        <v>200</v>
      </c>
      <c r="F108" s="10"/>
      <c r="G108" s="10"/>
      <c r="H108" s="10"/>
      <c r="I108" s="10"/>
      <c r="J108" s="51" t="str">
        <f t="shared" si="33"/>
        <v>-</v>
      </c>
    </row>
    <row r="109" spans="1:55" ht="18" x14ac:dyDescent="0.25">
      <c r="A109" s="8"/>
      <c r="B109" s="8"/>
      <c r="C109" s="8"/>
      <c r="D109" s="9" t="s">
        <v>201</v>
      </c>
      <c r="E109" s="37" t="s">
        <v>202</v>
      </c>
      <c r="F109" s="10"/>
      <c r="G109" s="10"/>
      <c r="H109" s="10"/>
      <c r="I109" s="10"/>
      <c r="J109" s="51" t="str">
        <f t="shared" si="33"/>
        <v>-</v>
      </c>
    </row>
    <row r="110" spans="1:55" ht="25.5" x14ac:dyDescent="0.25">
      <c r="A110" s="8"/>
      <c r="B110" s="8"/>
      <c r="C110" s="8"/>
      <c r="D110" s="9" t="s">
        <v>203</v>
      </c>
      <c r="E110" s="37" t="s">
        <v>204</v>
      </c>
      <c r="F110" s="10"/>
      <c r="G110" s="10"/>
      <c r="H110" s="10"/>
      <c r="I110" s="10"/>
      <c r="J110" s="51" t="str">
        <f t="shared" si="33"/>
        <v>-</v>
      </c>
    </row>
    <row r="111" spans="1:55" ht="18" x14ac:dyDescent="0.25">
      <c r="A111" s="8"/>
      <c r="B111" s="8"/>
      <c r="C111" s="8"/>
      <c r="D111" s="9">
        <v>32378</v>
      </c>
      <c r="E111" s="37" t="s">
        <v>205</v>
      </c>
      <c r="F111" s="10"/>
      <c r="G111" s="10"/>
      <c r="H111" s="10"/>
      <c r="I111" s="10"/>
      <c r="J111" s="51" t="str">
        <f t="shared" si="33"/>
        <v>-</v>
      </c>
    </row>
    <row r="112" spans="1:55" ht="18" x14ac:dyDescent="0.25">
      <c r="A112" s="8"/>
      <c r="B112" s="8"/>
      <c r="C112" s="8"/>
      <c r="D112" s="9" t="s">
        <v>206</v>
      </c>
      <c r="E112" s="37" t="s">
        <v>207</v>
      </c>
      <c r="F112" s="11">
        <v>48000</v>
      </c>
      <c r="G112" s="11">
        <v>63146.19</v>
      </c>
      <c r="H112" s="11">
        <v>195000</v>
      </c>
      <c r="I112" s="11">
        <v>76695.820000000007</v>
      </c>
      <c r="J112" s="51">
        <f t="shared" si="33"/>
        <v>0.39331189743589745</v>
      </c>
    </row>
    <row r="113" spans="1:55" s="55" customFormat="1" ht="18" x14ac:dyDescent="0.25">
      <c r="A113" s="76"/>
      <c r="B113" s="76"/>
      <c r="C113" s="77" t="s">
        <v>208</v>
      </c>
      <c r="D113" s="76"/>
      <c r="E113" s="78" t="s">
        <v>209</v>
      </c>
      <c r="F113" s="80">
        <f t="shared" ref="F113:H113" si="47">SUM(F114:F116)</f>
        <v>12500</v>
      </c>
      <c r="G113" s="80">
        <f t="shared" si="47"/>
        <v>12500</v>
      </c>
      <c r="H113" s="80">
        <f t="shared" si="47"/>
        <v>12500</v>
      </c>
      <c r="I113" s="80">
        <f t="shared" ref="H113:I113" si="48">SUM(I114:I116)</f>
        <v>4537.75</v>
      </c>
      <c r="J113" s="54">
        <f t="shared" si="33"/>
        <v>0.36302000000000001</v>
      </c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</row>
    <row r="114" spans="1:55" ht="18" x14ac:dyDescent="0.25">
      <c r="A114" s="8"/>
      <c r="B114" s="8"/>
      <c r="C114" s="8"/>
      <c r="D114" s="9" t="s">
        <v>210</v>
      </c>
      <c r="E114" s="37" t="s">
        <v>211</v>
      </c>
      <c r="F114" s="10">
        <v>7500</v>
      </c>
      <c r="G114" s="10">
        <v>7500</v>
      </c>
      <c r="H114" s="10">
        <v>7500</v>
      </c>
      <c r="I114" s="10">
        <v>3897</v>
      </c>
      <c r="J114" s="51">
        <f t="shared" si="33"/>
        <v>0.51959999999999995</v>
      </c>
    </row>
    <row r="115" spans="1:55" ht="18" x14ac:dyDescent="0.25">
      <c r="A115" s="8"/>
      <c r="B115" s="8"/>
      <c r="C115" s="8"/>
      <c r="D115" s="9" t="s">
        <v>212</v>
      </c>
      <c r="E115" s="37" t="s">
        <v>213</v>
      </c>
      <c r="F115" s="10"/>
      <c r="G115" s="10"/>
      <c r="H115" s="10"/>
      <c r="I115" s="10"/>
      <c r="J115" s="51" t="str">
        <f t="shared" si="33"/>
        <v>-</v>
      </c>
    </row>
    <row r="116" spans="1:55" ht="18" x14ac:dyDescent="0.25">
      <c r="A116" s="8"/>
      <c r="B116" s="8"/>
      <c r="C116" s="8"/>
      <c r="D116" s="9" t="s">
        <v>214</v>
      </c>
      <c r="E116" s="37" t="s">
        <v>215</v>
      </c>
      <c r="F116" s="11">
        <v>5000</v>
      </c>
      <c r="G116" s="11">
        <v>5000</v>
      </c>
      <c r="H116" s="11">
        <v>5000</v>
      </c>
      <c r="I116" s="11">
        <v>640.75</v>
      </c>
      <c r="J116" s="51">
        <f t="shared" si="33"/>
        <v>0.12814999999999999</v>
      </c>
    </row>
    <row r="117" spans="1:55" s="119" customFormat="1" ht="18" x14ac:dyDescent="0.25">
      <c r="A117" s="124"/>
      <c r="B117" s="124"/>
      <c r="C117" s="125" t="s">
        <v>216</v>
      </c>
      <c r="D117" s="124"/>
      <c r="E117" s="126" t="s">
        <v>217</v>
      </c>
      <c r="F117" s="127">
        <f t="shared" ref="F117:H117" si="49">SUM(F118:F122)</f>
        <v>33000</v>
      </c>
      <c r="G117" s="127">
        <f t="shared" si="49"/>
        <v>33000</v>
      </c>
      <c r="H117" s="127">
        <f t="shared" si="49"/>
        <v>37000</v>
      </c>
      <c r="I117" s="127">
        <f t="shared" ref="H117:I117" si="50">SUM(I118:I122)</f>
        <v>23648.560000000001</v>
      </c>
      <c r="J117" s="50">
        <f t="shared" si="33"/>
        <v>0.63915027027027027</v>
      </c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</row>
    <row r="118" spans="1:55" ht="25.5" x14ac:dyDescent="0.25">
      <c r="A118" s="8"/>
      <c r="B118" s="8"/>
      <c r="C118" s="8"/>
      <c r="D118" s="9" t="s">
        <v>218</v>
      </c>
      <c r="E118" s="37" t="s">
        <v>219</v>
      </c>
      <c r="F118" s="10">
        <v>5000</v>
      </c>
      <c r="G118" s="10">
        <v>5000</v>
      </c>
      <c r="H118" s="10">
        <v>5000</v>
      </c>
      <c r="I118" s="10">
        <v>0</v>
      </c>
      <c r="J118" s="51" t="str">
        <f t="shared" si="33"/>
        <v>-</v>
      </c>
    </row>
    <row r="119" spans="1:55" ht="18" x14ac:dyDescent="0.25">
      <c r="A119" s="8"/>
      <c r="B119" s="8"/>
      <c r="C119" s="8"/>
      <c r="D119" s="9" t="s">
        <v>220</v>
      </c>
      <c r="E119" s="37" t="s">
        <v>221</v>
      </c>
      <c r="F119" s="10"/>
      <c r="G119" s="10"/>
      <c r="H119" s="10"/>
      <c r="I119" s="10"/>
      <c r="J119" s="51" t="str">
        <f t="shared" si="33"/>
        <v>-</v>
      </c>
    </row>
    <row r="120" spans="1:55" ht="18" x14ac:dyDescent="0.25">
      <c r="A120" s="8"/>
      <c r="B120" s="8"/>
      <c r="C120" s="8"/>
      <c r="D120" s="9" t="s">
        <v>222</v>
      </c>
      <c r="E120" s="37" t="s">
        <v>223</v>
      </c>
      <c r="F120" s="10"/>
      <c r="G120" s="10"/>
      <c r="H120" s="10"/>
      <c r="I120" s="10"/>
      <c r="J120" s="51" t="str">
        <f t="shared" si="33"/>
        <v>-</v>
      </c>
    </row>
    <row r="121" spans="1:55" ht="25.5" x14ac:dyDescent="0.25">
      <c r="A121" s="8"/>
      <c r="B121" s="8"/>
      <c r="C121" s="8"/>
      <c r="D121" s="9" t="s">
        <v>224</v>
      </c>
      <c r="E121" s="37" t="s">
        <v>225</v>
      </c>
      <c r="F121" s="11">
        <v>18000</v>
      </c>
      <c r="G121" s="11">
        <v>18000</v>
      </c>
      <c r="H121" s="11">
        <v>18000</v>
      </c>
      <c r="I121" s="11">
        <v>11915.36</v>
      </c>
      <c r="J121" s="51">
        <f t="shared" si="33"/>
        <v>0.66196444444444447</v>
      </c>
    </row>
    <row r="122" spans="1:55" ht="18" x14ac:dyDescent="0.25">
      <c r="A122" s="8"/>
      <c r="B122" s="8"/>
      <c r="C122" s="8"/>
      <c r="D122" s="9" t="s">
        <v>226</v>
      </c>
      <c r="E122" s="37" t="s">
        <v>227</v>
      </c>
      <c r="F122" s="11">
        <v>10000</v>
      </c>
      <c r="G122" s="11">
        <v>10000</v>
      </c>
      <c r="H122" s="11">
        <v>14000</v>
      </c>
      <c r="I122" s="11">
        <v>11733.2</v>
      </c>
      <c r="J122" s="51">
        <f t="shared" si="33"/>
        <v>0.83808571428571432</v>
      </c>
    </row>
    <row r="123" spans="1:55" s="62" customFormat="1" ht="31.5" x14ac:dyDescent="0.25">
      <c r="A123" s="73"/>
      <c r="B123" s="74" t="s">
        <v>228</v>
      </c>
      <c r="C123" s="73"/>
      <c r="D123" s="73"/>
      <c r="E123" s="75" t="s">
        <v>229</v>
      </c>
      <c r="F123" s="96">
        <f>SUM(F124+F127+F133)</f>
        <v>94000</v>
      </c>
      <c r="G123" s="96">
        <f>SUM(G124+G127+G133)</f>
        <v>99141</v>
      </c>
      <c r="H123" s="96">
        <f>SUM(H124+H127+H133)</f>
        <v>98000</v>
      </c>
      <c r="I123" s="96">
        <f>SUM(I124+I127+I133)</f>
        <v>59367.839999999997</v>
      </c>
      <c r="J123" s="49">
        <f t="shared" si="33"/>
        <v>0.60579428571428573</v>
      </c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</row>
    <row r="124" spans="1:55" s="119" customFormat="1" ht="38.25" x14ac:dyDescent="0.25">
      <c r="A124" s="124"/>
      <c r="B124" s="124"/>
      <c r="C124" s="125" t="s">
        <v>230</v>
      </c>
      <c r="D124" s="124"/>
      <c r="E124" s="126" t="s">
        <v>231</v>
      </c>
      <c r="F124" s="127">
        <f t="shared" ref="F124:H124" si="51">SUM(F125:F126)</f>
        <v>0</v>
      </c>
      <c r="G124" s="127">
        <f t="shared" si="51"/>
        <v>0</v>
      </c>
      <c r="H124" s="127">
        <f t="shared" si="51"/>
        <v>0</v>
      </c>
      <c r="I124" s="127">
        <f t="shared" ref="H124:I124" si="52">SUM(I125:I126)</f>
        <v>0</v>
      </c>
      <c r="J124" s="50" t="str">
        <f t="shared" si="33"/>
        <v>-</v>
      </c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</row>
    <row r="125" spans="1:55" ht="25.5" x14ac:dyDescent="0.25">
      <c r="A125" s="12"/>
      <c r="B125" s="12"/>
      <c r="C125" s="14"/>
      <c r="D125" s="8">
        <v>32911</v>
      </c>
      <c r="E125" s="37" t="s">
        <v>232</v>
      </c>
      <c r="F125" s="11"/>
      <c r="G125" s="11"/>
      <c r="H125" s="11"/>
      <c r="I125" s="11"/>
      <c r="J125" s="51" t="str">
        <f t="shared" si="33"/>
        <v>-</v>
      </c>
    </row>
    <row r="126" spans="1:55" ht="25.5" x14ac:dyDescent="0.25">
      <c r="A126" s="8"/>
      <c r="B126" s="8"/>
      <c r="C126" s="8"/>
      <c r="D126" s="9" t="s">
        <v>233</v>
      </c>
      <c r="E126" s="37" t="s">
        <v>234</v>
      </c>
      <c r="F126" s="10"/>
      <c r="G126" s="10"/>
      <c r="H126" s="10"/>
      <c r="I126" s="10"/>
      <c r="J126" s="51" t="str">
        <f t="shared" si="33"/>
        <v>-</v>
      </c>
    </row>
    <row r="127" spans="1:55" s="55" customFormat="1" ht="18" x14ac:dyDescent="0.25">
      <c r="A127" s="76"/>
      <c r="B127" s="76"/>
      <c r="C127" s="77" t="s">
        <v>235</v>
      </c>
      <c r="D127" s="76"/>
      <c r="E127" s="78" t="s">
        <v>236</v>
      </c>
      <c r="F127" s="80">
        <f t="shared" ref="F127:H127" si="53">SUM(F128:F132)</f>
        <v>84000</v>
      </c>
      <c r="G127" s="80">
        <f t="shared" si="53"/>
        <v>89141</v>
      </c>
      <c r="H127" s="80">
        <f t="shared" si="53"/>
        <v>88000</v>
      </c>
      <c r="I127" s="80">
        <f t="shared" ref="H127:I127" si="54">SUM(I128:I132)</f>
        <v>59367.839999999997</v>
      </c>
      <c r="J127" s="54">
        <f t="shared" si="33"/>
        <v>0.67463454545454538</v>
      </c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</row>
    <row r="128" spans="1:55" ht="25.5" x14ac:dyDescent="0.25">
      <c r="A128" s="8"/>
      <c r="B128" s="8"/>
      <c r="C128" s="8"/>
      <c r="D128" s="9" t="s">
        <v>237</v>
      </c>
      <c r="E128" s="37" t="s">
        <v>238</v>
      </c>
      <c r="F128" s="11">
        <v>30000</v>
      </c>
      <c r="G128" s="11">
        <v>30000</v>
      </c>
      <c r="H128" s="11">
        <v>30000</v>
      </c>
      <c r="I128" s="11">
        <v>22828.52</v>
      </c>
      <c r="J128" s="51">
        <f t="shared" si="33"/>
        <v>0.76095066666666666</v>
      </c>
    </row>
    <row r="129" spans="1:55" ht="18" x14ac:dyDescent="0.25">
      <c r="A129" s="8"/>
      <c r="B129" s="8"/>
      <c r="C129" s="8"/>
      <c r="D129" s="9" t="s">
        <v>239</v>
      </c>
      <c r="E129" s="37" t="s">
        <v>240</v>
      </c>
      <c r="F129" s="10">
        <v>12000</v>
      </c>
      <c r="G129" s="10">
        <v>12000</v>
      </c>
      <c r="H129" s="10">
        <v>12000</v>
      </c>
      <c r="I129" s="10">
        <v>3449.34</v>
      </c>
      <c r="J129" s="51">
        <f t="shared" si="33"/>
        <v>0.28744500000000001</v>
      </c>
    </row>
    <row r="130" spans="1:55" ht="18" x14ac:dyDescent="0.25">
      <c r="A130" s="8"/>
      <c r="B130" s="8"/>
      <c r="C130" s="8"/>
      <c r="D130" s="9" t="s">
        <v>241</v>
      </c>
      <c r="E130" s="37" t="s">
        <v>242</v>
      </c>
      <c r="F130" s="11">
        <v>31000</v>
      </c>
      <c r="G130" s="11">
        <v>36141</v>
      </c>
      <c r="H130" s="11">
        <v>35000</v>
      </c>
      <c r="I130" s="11">
        <v>30283.1</v>
      </c>
      <c r="J130" s="51">
        <f t="shared" si="33"/>
        <v>0.86523142857142854</v>
      </c>
    </row>
    <row r="131" spans="1:55" ht="25.5" x14ac:dyDescent="0.25">
      <c r="A131" s="8"/>
      <c r="B131" s="8"/>
      <c r="C131" s="8"/>
      <c r="D131" s="9">
        <v>32991</v>
      </c>
      <c r="E131" s="37" t="s">
        <v>243</v>
      </c>
      <c r="F131" s="11">
        <v>5000</v>
      </c>
      <c r="G131" s="11">
        <v>5000</v>
      </c>
      <c r="H131" s="11">
        <v>5000</v>
      </c>
      <c r="I131" s="11">
        <v>0</v>
      </c>
      <c r="J131" s="51" t="str">
        <f t="shared" si="33"/>
        <v>-</v>
      </c>
    </row>
    <row r="132" spans="1:55" ht="24.75" customHeight="1" x14ac:dyDescent="0.25">
      <c r="A132" s="8"/>
      <c r="B132" s="8"/>
      <c r="C132" s="8"/>
      <c r="D132" s="9">
        <v>32999</v>
      </c>
      <c r="E132" s="37" t="s">
        <v>229</v>
      </c>
      <c r="F132" s="11">
        <v>6000</v>
      </c>
      <c r="G132" s="11">
        <v>6000</v>
      </c>
      <c r="H132" s="11">
        <v>6000</v>
      </c>
      <c r="I132" s="11">
        <v>2806.88</v>
      </c>
      <c r="J132" s="51">
        <f t="shared" ref="J132:J195" si="55">IF(I132&lt;&gt;0,I132/H132,"-")</f>
        <v>0.46781333333333336</v>
      </c>
    </row>
    <row r="133" spans="1:55" s="119" customFormat="1" ht="18" x14ac:dyDescent="0.25">
      <c r="A133" s="124"/>
      <c r="B133" s="124"/>
      <c r="C133" s="125" t="s">
        <v>244</v>
      </c>
      <c r="D133" s="124"/>
      <c r="E133" s="126" t="s">
        <v>245</v>
      </c>
      <c r="F133" s="127">
        <f>F134</f>
        <v>10000</v>
      </c>
      <c r="G133" s="127">
        <f>G134</f>
        <v>10000</v>
      </c>
      <c r="H133" s="127">
        <f>H134</f>
        <v>10000</v>
      </c>
      <c r="I133" s="127">
        <f>I134</f>
        <v>0</v>
      </c>
      <c r="J133" s="50" t="str">
        <f t="shared" si="55"/>
        <v>-</v>
      </c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</row>
    <row r="134" spans="1:55" ht="18" x14ac:dyDescent="0.25">
      <c r="A134" s="8"/>
      <c r="B134" s="8"/>
      <c r="C134" s="8"/>
      <c r="D134" s="9" t="s">
        <v>246</v>
      </c>
      <c r="E134" s="37" t="s">
        <v>245</v>
      </c>
      <c r="F134" s="11">
        <v>10000</v>
      </c>
      <c r="G134" s="11">
        <v>10000</v>
      </c>
      <c r="H134" s="11">
        <v>10000</v>
      </c>
      <c r="I134" s="11">
        <v>0</v>
      </c>
      <c r="J134" s="51" t="str">
        <f t="shared" si="55"/>
        <v>-</v>
      </c>
    </row>
    <row r="135" spans="1:55" ht="18" x14ac:dyDescent="0.25">
      <c r="A135" s="6">
        <v>34</v>
      </c>
      <c r="B135" s="15"/>
      <c r="C135" s="15"/>
      <c r="D135" s="16"/>
      <c r="E135" s="38" t="s">
        <v>247</v>
      </c>
      <c r="F135" s="7">
        <f t="shared" ref="F135:H135" si="56">F136+F140</f>
        <v>129500</v>
      </c>
      <c r="G135" s="7">
        <f t="shared" si="56"/>
        <v>114084.11</v>
      </c>
      <c r="H135" s="7">
        <f t="shared" si="56"/>
        <v>117090</v>
      </c>
      <c r="I135" s="7">
        <f t="shared" ref="H135:I135" si="57">I136+I140</f>
        <v>115471.75</v>
      </c>
      <c r="J135" s="48">
        <f t="shared" si="55"/>
        <v>0.98617943462293967</v>
      </c>
    </row>
    <row r="136" spans="1:55" s="62" customFormat="1" ht="25.5" x14ac:dyDescent="0.25">
      <c r="A136" s="99"/>
      <c r="B136" s="102" t="s">
        <v>248</v>
      </c>
      <c r="C136" s="99"/>
      <c r="D136" s="103"/>
      <c r="E136" s="104" t="s">
        <v>249</v>
      </c>
      <c r="F136" s="52">
        <f t="shared" ref="F136:I136" si="58">F137</f>
        <v>108000</v>
      </c>
      <c r="G136" s="52">
        <f t="shared" si="58"/>
        <v>92584.11</v>
      </c>
      <c r="H136" s="52">
        <f t="shared" si="58"/>
        <v>92584</v>
      </c>
      <c r="I136" s="52">
        <f t="shared" si="58"/>
        <v>92550.67</v>
      </c>
      <c r="J136" s="49">
        <f t="shared" si="55"/>
        <v>0.99964000259224051</v>
      </c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</row>
    <row r="137" spans="1:55" s="55" customFormat="1" ht="51" x14ac:dyDescent="0.25">
      <c r="A137" s="86"/>
      <c r="B137" s="86"/>
      <c r="C137" s="87">
        <v>3422</v>
      </c>
      <c r="D137" s="88"/>
      <c r="E137" s="89" t="s">
        <v>516</v>
      </c>
      <c r="F137" s="249">
        <f>SUM(F138:F139)</f>
        <v>108000</v>
      </c>
      <c r="G137" s="249">
        <f>SUM(G138:G139)</f>
        <v>92584.11</v>
      </c>
      <c r="H137" s="249">
        <f>SUM(H138:H139)</f>
        <v>92584</v>
      </c>
      <c r="I137" s="249">
        <f>SUM(I138:I139)</f>
        <v>92550.67</v>
      </c>
      <c r="J137" s="54">
        <f t="shared" si="55"/>
        <v>0.99964000259224051</v>
      </c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</row>
    <row r="138" spans="1:55" ht="38.25" x14ac:dyDescent="0.25">
      <c r="A138" s="18"/>
      <c r="B138" s="19"/>
      <c r="C138" s="18"/>
      <c r="D138" s="20" t="s">
        <v>466</v>
      </c>
      <c r="E138" s="39" t="s">
        <v>465</v>
      </c>
      <c r="F138" s="10"/>
      <c r="G138" s="10">
        <v>92584.11</v>
      </c>
      <c r="H138" s="10">
        <v>92584</v>
      </c>
      <c r="I138" s="10">
        <v>92550.67</v>
      </c>
      <c r="J138" s="51">
        <f t="shared" ref="J138" si="59">IF(I138&lt;&gt;0,I138/H138,"-")</f>
        <v>0.99964000259224051</v>
      </c>
    </row>
    <row r="139" spans="1:55" ht="38.25" x14ac:dyDescent="0.25">
      <c r="A139" s="18"/>
      <c r="B139" s="19"/>
      <c r="C139" s="18"/>
      <c r="D139" s="20" t="s">
        <v>468</v>
      </c>
      <c r="E139" s="39" t="s">
        <v>467</v>
      </c>
      <c r="F139" s="10">
        <v>108000</v>
      </c>
      <c r="G139" s="10"/>
      <c r="H139" s="10"/>
      <c r="I139" s="10"/>
      <c r="J139" s="51" t="str">
        <f t="shared" si="55"/>
        <v>-</v>
      </c>
    </row>
    <row r="140" spans="1:55" s="62" customFormat="1" ht="18" x14ac:dyDescent="0.25">
      <c r="A140" s="73"/>
      <c r="B140" s="74" t="s">
        <v>250</v>
      </c>
      <c r="C140" s="73"/>
      <c r="D140" s="73"/>
      <c r="E140" s="75" t="s">
        <v>247</v>
      </c>
      <c r="F140" s="96">
        <f t="shared" ref="F140:H140" si="60">SUM(F141+F146+F144)</f>
        <v>21500</v>
      </c>
      <c r="G140" s="96">
        <f t="shared" si="60"/>
        <v>21500</v>
      </c>
      <c r="H140" s="96">
        <f t="shared" si="60"/>
        <v>24506</v>
      </c>
      <c r="I140" s="96">
        <f t="shared" ref="H140:I140" si="61">SUM(I141+I146+I144)</f>
        <v>22921.08</v>
      </c>
      <c r="J140" s="49">
        <f t="shared" si="55"/>
        <v>0.93532522647514904</v>
      </c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</row>
    <row r="141" spans="1:55" s="55" customFormat="1" ht="25.5" x14ac:dyDescent="0.25">
      <c r="A141" s="76"/>
      <c r="B141" s="76"/>
      <c r="C141" s="77" t="s">
        <v>251</v>
      </c>
      <c r="D141" s="76"/>
      <c r="E141" s="78" t="s">
        <v>252</v>
      </c>
      <c r="F141" s="80">
        <f t="shared" ref="F141:H141" si="62">SUM(F142:F143)</f>
        <v>20000</v>
      </c>
      <c r="G141" s="80">
        <f t="shared" si="62"/>
        <v>20000</v>
      </c>
      <c r="H141" s="80">
        <f t="shared" si="62"/>
        <v>23006</v>
      </c>
      <c r="I141" s="80">
        <f t="shared" ref="H141:I141" si="63">SUM(I142:I143)</f>
        <v>21981.75</v>
      </c>
      <c r="J141" s="54">
        <f t="shared" si="55"/>
        <v>0.95547900547683218</v>
      </c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</row>
    <row r="142" spans="1:55" ht="18" x14ac:dyDescent="0.25">
      <c r="A142" s="8"/>
      <c r="B142" s="8"/>
      <c r="C142" s="8"/>
      <c r="D142" s="9" t="s">
        <v>253</v>
      </c>
      <c r="E142" s="37" t="s">
        <v>254</v>
      </c>
      <c r="F142" s="11">
        <v>17000</v>
      </c>
      <c r="G142" s="11">
        <v>17000</v>
      </c>
      <c r="H142" s="11">
        <v>19000</v>
      </c>
      <c r="I142" s="11">
        <v>17845.46</v>
      </c>
      <c r="J142" s="51">
        <f t="shared" si="55"/>
        <v>0.93923473684210523</v>
      </c>
    </row>
    <row r="143" spans="1:55" ht="18" x14ac:dyDescent="0.25">
      <c r="A143" s="8"/>
      <c r="B143" s="8"/>
      <c r="C143" s="8"/>
      <c r="D143" s="9" t="s">
        <v>255</v>
      </c>
      <c r="E143" s="37" t="s">
        <v>256</v>
      </c>
      <c r="F143" s="11">
        <v>3000</v>
      </c>
      <c r="G143" s="11">
        <v>3000</v>
      </c>
      <c r="H143" s="11">
        <v>4006</v>
      </c>
      <c r="I143" s="11">
        <v>4136.29</v>
      </c>
      <c r="J143" s="51">
        <f t="shared" si="55"/>
        <v>1.0325237144283574</v>
      </c>
    </row>
    <row r="144" spans="1:55" s="55" customFormat="1" ht="18" x14ac:dyDescent="0.25">
      <c r="A144" s="76"/>
      <c r="B144" s="76"/>
      <c r="C144" s="77">
        <v>3432</v>
      </c>
      <c r="D144" s="76"/>
      <c r="E144" s="78" t="s">
        <v>257</v>
      </c>
      <c r="F144" s="80">
        <f t="shared" ref="F144:I144" si="64">SUM(F145)</f>
        <v>0</v>
      </c>
      <c r="G144" s="80">
        <f t="shared" si="64"/>
        <v>0</v>
      </c>
      <c r="H144" s="80">
        <f t="shared" si="64"/>
        <v>0</v>
      </c>
      <c r="I144" s="80">
        <f t="shared" si="64"/>
        <v>0</v>
      </c>
      <c r="J144" s="54" t="str">
        <f t="shared" si="55"/>
        <v>-</v>
      </c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</row>
    <row r="145" spans="1:55" ht="18" x14ac:dyDescent="0.25">
      <c r="A145" s="8"/>
      <c r="B145" s="8"/>
      <c r="C145" s="8"/>
      <c r="D145" s="9">
        <v>34321</v>
      </c>
      <c r="E145" s="37" t="s">
        <v>257</v>
      </c>
      <c r="F145" s="11"/>
      <c r="G145" s="11"/>
      <c r="H145" s="11"/>
      <c r="I145" s="11"/>
      <c r="J145" s="51" t="str">
        <f t="shared" si="55"/>
        <v>-</v>
      </c>
    </row>
    <row r="146" spans="1:55" s="55" customFormat="1" ht="18" x14ac:dyDescent="0.25">
      <c r="A146" s="76"/>
      <c r="B146" s="76"/>
      <c r="C146" s="77" t="s">
        <v>258</v>
      </c>
      <c r="D146" s="76"/>
      <c r="E146" s="78" t="s">
        <v>259</v>
      </c>
      <c r="F146" s="80">
        <f t="shared" ref="F146:H146" si="65">SUM(F147:F148)</f>
        <v>1500</v>
      </c>
      <c r="G146" s="80">
        <f t="shared" si="65"/>
        <v>1500</v>
      </c>
      <c r="H146" s="80">
        <f t="shared" si="65"/>
        <v>1500</v>
      </c>
      <c r="I146" s="80">
        <f t="shared" ref="H146:I146" si="66">SUM(I147:I148)</f>
        <v>939.33</v>
      </c>
      <c r="J146" s="54">
        <f t="shared" si="55"/>
        <v>0.62622</v>
      </c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</row>
    <row r="147" spans="1:55" ht="25.5" x14ac:dyDescent="0.25">
      <c r="A147" s="8"/>
      <c r="B147" s="8"/>
      <c r="C147" s="8"/>
      <c r="D147" s="9" t="s">
        <v>260</v>
      </c>
      <c r="E147" s="37" t="s">
        <v>261</v>
      </c>
      <c r="F147" s="10">
        <v>1500</v>
      </c>
      <c r="G147" s="10">
        <v>1500</v>
      </c>
      <c r="H147" s="10">
        <v>1500</v>
      </c>
      <c r="I147" s="10">
        <v>939.33</v>
      </c>
      <c r="J147" s="51">
        <f t="shared" si="55"/>
        <v>0.62622</v>
      </c>
    </row>
    <row r="148" spans="1:55" ht="18" x14ac:dyDescent="0.25">
      <c r="A148" s="8"/>
      <c r="B148" s="8"/>
      <c r="C148" s="8"/>
      <c r="D148" s="9">
        <v>34332</v>
      </c>
      <c r="E148" s="37" t="s">
        <v>262</v>
      </c>
      <c r="F148" s="10"/>
      <c r="G148" s="10"/>
      <c r="H148" s="10"/>
      <c r="I148" s="10"/>
      <c r="J148" s="51" t="str">
        <f t="shared" si="55"/>
        <v>-</v>
      </c>
    </row>
    <row r="149" spans="1:55" s="119" customFormat="1" ht="31.5" x14ac:dyDescent="0.25">
      <c r="A149" s="120">
        <v>38</v>
      </c>
      <c r="B149" s="121"/>
      <c r="C149" s="120"/>
      <c r="D149" s="120"/>
      <c r="E149" s="122" t="s">
        <v>263</v>
      </c>
      <c r="F149" s="123">
        <f t="shared" ref="F149:H149" si="67">F150+F153+F158</f>
        <v>17000</v>
      </c>
      <c r="G149" s="123">
        <f t="shared" si="67"/>
        <v>17000</v>
      </c>
      <c r="H149" s="123">
        <f t="shared" si="67"/>
        <v>17000</v>
      </c>
      <c r="I149" s="123">
        <f t="shared" ref="H149:I149" si="68">I150+I153+I158</f>
        <v>17000</v>
      </c>
      <c r="J149" s="50">
        <f t="shared" si="55"/>
        <v>1</v>
      </c>
      <c r="K149" s="273"/>
      <c r="L149" s="273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</row>
    <row r="150" spans="1:55" s="62" customFormat="1" ht="15.75" x14ac:dyDescent="0.25">
      <c r="A150" s="73"/>
      <c r="B150" s="74">
        <v>381</v>
      </c>
      <c r="C150" s="73"/>
      <c r="D150" s="73"/>
      <c r="E150" s="75" t="s">
        <v>492</v>
      </c>
      <c r="F150" s="96">
        <f t="shared" ref="F150:I151" si="69">F151</f>
        <v>0</v>
      </c>
      <c r="G150" s="96">
        <f t="shared" si="69"/>
        <v>0</v>
      </c>
      <c r="H150" s="96">
        <f t="shared" si="69"/>
        <v>0</v>
      </c>
      <c r="I150" s="96">
        <f t="shared" si="69"/>
        <v>0</v>
      </c>
      <c r="J150" s="96" t="str">
        <f t="shared" si="55"/>
        <v>-</v>
      </c>
      <c r="K150" s="273"/>
      <c r="L150" s="273"/>
    </row>
    <row r="151" spans="1:55" s="279" customFormat="1" ht="15.75" x14ac:dyDescent="0.25">
      <c r="A151" s="274"/>
      <c r="B151" s="275"/>
      <c r="C151" s="274">
        <v>3811</v>
      </c>
      <c r="D151" s="274"/>
      <c r="E151" s="276" t="s">
        <v>493</v>
      </c>
      <c r="F151" s="277">
        <f t="shared" si="69"/>
        <v>0</v>
      </c>
      <c r="G151" s="277">
        <f t="shared" si="69"/>
        <v>0</v>
      </c>
      <c r="H151" s="277">
        <f t="shared" si="69"/>
        <v>0</v>
      </c>
      <c r="I151" s="277">
        <f t="shared" si="69"/>
        <v>0</v>
      </c>
      <c r="J151" s="277" t="str">
        <f t="shared" si="55"/>
        <v>-</v>
      </c>
      <c r="K151" s="273"/>
      <c r="L151" s="273"/>
    </row>
    <row r="152" spans="1:55" s="273" customFormat="1" ht="18" x14ac:dyDescent="0.25">
      <c r="A152" s="269"/>
      <c r="B152" s="270"/>
      <c r="C152" s="269"/>
      <c r="D152" s="269">
        <v>38114</v>
      </c>
      <c r="E152" s="271" t="s">
        <v>494</v>
      </c>
      <c r="F152" s="280"/>
      <c r="G152" s="280"/>
      <c r="H152" s="280"/>
      <c r="I152" s="280"/>
      <c r="J152" s="272" t="str">
        <f t="shared" si="55"/>
        <v>-</v>
      </c>
    </row>
    <row r="153" spans="1:55" s="62" customFormat="1" ht="31.5" x14ac:dyDescent="0.25">
      <c r="A153" s="73"/>
      <c r="B153" s="74" t="s">
        <v>264</v>
      </c>
      <c r="C153" s="73"/>
      <c r="D153" s="73"/>
      <c r="E153" s="75" t="s">
        <v>265</v>
      </c>
      <c r="F153" s="96">
        <f t="shared" ref="F153:H153" si="70">SUM(F154+F156)</f>
        <v>17000</v>
      </c>
      <c r="G153" s="96">
        <f t="shared" si="70"/>
        <v>17000</v>
      </c>
      <c r="H153" s="96">
        <f t="shared" si="70"/>
        <v>17000</v>
      </c>
      <c r="I153" s="96">
        <f t="shared" ref="H153:I153" si="71">SUM(I154+I156)</f>
        <v>17000</v>
      </c>
      <c r="J153" s="49">
        <f t="shared" si="55"/>
        <v>1</v>
      </c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</row>
    <row r="154" spans="1:55" s="55" customFormat="1" ht="25.5" x14ac:dyDescent="0.25">
      <c r="A154" s="76"/>
      <c r="B154" s="76"/>
      <c r="C154" s="77" t="s">
        <v>266</v>
      </c>
      <c r="D154" s="76"/>
      <c r="E154" s="78" t="s">
        <v>267</v>
      </c>
      <c r="F154" s="80">
        <f t="shared" ref="F154:I154" si="72">SUM(F155)</f>
        <v>17000</v>
      </c>
      <c r="G154" s="80">
        <f t="shared" si="72"/>
        <v>17000</v>
      </c>
      <c r="H154" s="80">
        <f t="shared" si="72"/>
        <v>17000</v>
      </c>
      <c r="I154" s="80">
        <f t="shared" si="72"/>
        <v>17000</v>
      </c>
      <c r="J154" s="54">
        <f t="shared" si="55"/>
        <v>1</v>
      </c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</row>
    <row r="155" spans="1:55" ht="25.5" x14ac:dyDescent="0.25">
      <c r="A155" s="8"/>
      <c r="B155" s="8"/>
      <c r="C155" s="8"/>
      <c r="D155" s="9">
        <v>38319</v>
      </c>
      <c r="E155" s="37" t="s">
        <v>268</v>
      </c>
      <c r="F155" s="11">
        <v>17000</v>
      </c>
      <c r="G155" s="11">
        <v>17000</v>
      </c>
      <c r="H155" s="11">
        <v>17000</v>
      </c>
      <c r="I155" s="11">
        <v>17000</v>
      </c>
      <c r="J155" s="51">
        <f t="shared" si="55"/>
        <v>1</v>
      </c>
    </row>
    <row r="156" spans="1:55" s="55" customFormat="1" ht="18" x14ac:dyDescent="0.25">
      <c r="A156" s="76"/>
      <c r="B156" s="76"/>
      <c r="C156" s="77" t="s">
        <v>269</v>
      </c>
      <c r="D156" s="76"/>
      <c r="E156" s="78" t="s">
        <v>270</v>
      </c>
      <c r="F156" s="80">
        <f t="shared" ref="F156:I156" si="73">SUM(F157)</f>
        <v>0</v>
      </c>
      <c r="G156" s="80">
        <f t="shared" si="73"/>
        <v>0</v>
      </c>
      <c r="H156" s="80">
        <f t="shared" si="73"/>
        <v>0</v>
      </c>
      <c r="I156" s="80">
        <f t="shared" si="73"/>
        <v>0</v>
      </c>
      <c r="J156" s="54" t="str">
        <f t="shared" si="55"/>
        <v>-</v>
      </c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</row>
    <row r="157" spans="1:55" ht="18" x14ac:dyDescent="0.25">
      <c r="A157" s="8"/>
      <c r="B157" s="8"/>
      <c r="C157" s="8"/>
      <c r="D157" s="9" t="s">
        <v>271</v>
      </c>
      <c r="E157" s="37" t="s">
        <v>270</v>
      </c>
      <c r="F157" s="11"/>
      <c r="G157" s="11"/>
      <c r="H157" s="11"/>
      <c r="I157" s="11"/>
      <c r="J157" s="51" t="str">
        <f t="shared" si="55"/>
        <v>-</v>
      </c>
    </row>
    <row r="158" spans="1:55" s="62" customFormat="1" ht="18" x14ac:dyDescent="0.25">
      <c r="A158" s="73"/>
      <c r="B158" s="74" t="s">
        <v>272</v>
      </c>
      <c r="C158" s="73"/>
      <c r="D158" s="73"/>
      <c r="E158" s="75" t="s">
        <v>273</v>
      </c>
      <c r="F158" s="96">
        <f t="shared" ref="F158:I159" si="74">SUM(F159)</f>
        <v>0</v>
      </c>
      <c r="G158" s="96">
        <f t="shared" si="74"/>
        <v>0</v>
      </c>
      <c r="H158" s="96">
        <f t="shared" si="74"/>
        <v>0</v>
      </c>
      <c r="I158" s="96">
        <f t="shared" si="74"/>
        <v>0</v>
      </c>
      <c r="J158" s="49" t="str">
        <f t="shared" si="55"/>
        <v>-</v>
      </c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</row>
    <row r="159" spans="1:55" s="55" customFormat="1" ht="18" x14ac:dyDescent="0.25">
      <c r="A159" s="76"/>
      <c r="B159" s="76"/>
      <c r="C159" s="77" t="s">
        <v>274</v>
      </c>
      <c r="D159" s="76"/>
      <c r="E159" s="78" t="s">
        <v>275</v>
      </c>
      <c r="F159" s="80">
        <f t="shared" si="74"/>
        <v>0</v>
      </c>
      <c r="G159" s="80">
        <f t="shared" si="74"/>
        <v>0</v>
      </c>
      <c r="H159" s="80">
        <f t="shared" si="74"/>
        <v>0</v>
      </c>
      <c r="I159" s="80">
        <f t="shared" si="74"/>
        <v>0</v>
      </c>
      <c r="J159" s="54" t="str">
        <f t="shared" si="55"/>
        <v>-</v>
      </c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</row>
    <row r="160" spans="1:55" ht="18" x14ac:dyDescent="0.25">
      <c r="A160" s="8"/>
      <c r="B160" s="8"/>
      <c r="C160" s="8"/>
      <c r="D160" s="9" t="s">
        <v>276</v>
      </c>
      <c r="E160" s="37" t="s">
        <v>275</v>
      </c>
      <c r="F160" s="10"/>
      <c r="G160" s="10"/>
      <c r="H160" s="10"/>
      <c r="I160" s="10"/>
      <c r="J160" s="51" t="str">
        <f t="shared" si="55"/>
        <v>-</v>
      </c>
    </row>
    <row r="161" spans="1:55" s="119" customFormat="1" ht="36" x14ac:dyDescent="0.25">
      <c r="A161" s="115" t="s">
        <v>277</v>
      </c>
      <c r="B161" s="116"/>
      <c r="C161" s="116"/>
      <c r="D161" s="116"/>
      <c r="E161" s="117" t="s">
        <v>278</v>
      </c>
      <c r="F161" s="118">
        <f t="shared" ref="F161:H161" si="75">SUM(F162+F171+F206)</f>
        <v>109039</v>
      </c>
      <c r="G161" s="118">
        <f t="shared" si="75"/>
        <v>3765457.25</v>
      </c>
      <c r="H161" s="118">
        <f t="shared" si="75"/>
        <v>2088327</v>
      </c>
      <c r="I161" s="118">
        <f t="shared" ref="H161:I161" si="76">SUM(I162+I171+I206)</f>
        <v>504086.18000000005</v>
      </c>
      <c r="J161" s="50">
        <f t="shared" si="55"/>
        <v>0.2413827815279887</v>
      </c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</row>
    <row r="162" spans="1:55" s="71" customFormat="1" ht="31.5" x14ac:dyDescent="0.25">
      <c r="A162" s="112" t="s">
        <v>279</v>
      </c>
      <c r="B162" s="68"/>
      <c r="C162" s="68"/>
      <c r="D162" s="68"/>
      <c r="E162" s="113" t="s">
        <v>280</v>
      </c>
      <c r="F162" s="114">
        <f t="shared" ref="F162:H162" si="77">SUM(F163+F168)</f>
        <v>0</v>
      </c>
      <c r="G162" s="114">
        <f t="shared" si="77"/>
        <v>80000</v>
      </c>
      <c r="H162" s="114">
        <f t="shared" si="77"/>
        <v>360000</v>
      </c>
      <c r="I162" s="114">
        <f t="shared" ref="H162:I162" si="78">SUM(I163+I168)</f>
        <v>0</v>
      </c>
      <c r="J162" s="48" t="str">
        <f t="shared" si="55"/>
        <v>-</v>
      </c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</row>
    <row r="163" spans="1:55" s="62" customFormat="1" ht="18" x14ac:dyDescent="0.25">
      <c r="A163" s="73"/>
      <c r="B163" s="94" t="s">
        <v>281</v>
      </c>
      <c r="C163" s="73"/>
      <c r="D163" s="73"/>
      <c r="E163" s="95" t="s">
        <v>282</v>
      </c>
      <c r="F163" s="96">
        <f t="shared" ref="F163:I163" si="79">SUM(F164)</f>
        <v>0</v>
      </c>
      <c r="G163" s="96">
        <f t="shared" si="79"/>
        <v>80000</v>
      </c>
      <c r="H163" s="96">
        <f t="shared" si="79"/>
        <v>60000</v>
      </c>
      <c r="I163" s="96">
        <f t="shared" si="79"/>
        <v>0</v>
      </c>
      <c r="J163" s="49" t="str">
        <f t="shared" si="55"/>
        <v>-</v>
      </c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</row>
    <row r="164" spans="1:55" s="55" customFormat="1" ht="18" x14ac:dyDescent="0.25">
      <c r="A164" s="90"/>
      <c r="B164" s="91"/>
      <c r="C164" s="92" t="s">
        <v>283</v>
      </c>
      <c r="D164" s="90"/>
      <c r="E164" s="93" t="s">
        <v>284</v>
      </c>
      <c r="F164" s="80">
        <f t="shared" ref="F164:H164" si="80">SUM(F165:F167)</f>
        <v>0</v>
      </c>
      <c r="G164" s="80">
        <f t="shared" si="80"/>
        <v>80000</v>
      </c>
      <c r="H164" s="80">
        <f t="shared" si="80"/>
        <v>60000</v>
      </c>
      <c r="I164" s="80">
        <f t="shared" ref="H164:I164" si="81">SUM(I165:I167)</f>
        <v>0</v>
      </c>
      <c r="J164" s="54" t="str">
        <f t="shared" si="55"/>
        <v>-</v>
      </c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</row>
    <row r="165" spans="1:55" ht="18" x14ac:dyDescent="0.25">
      <c r="A165" s="21"/>
      <c r="B165" s="22"/>
      <c r="C165" s="21"/>
      <c r="D165" s="23" t="s">
        <v>285</v>
      </c>
      <c r="E165" s="40" t="s">
        <v>286</v>
      </c>
      <c r="F165" s="11"/>
      <c r="G165" s="11"/>
      <c r="H165" s="11"/>
      <c r="I165" s="11"/>
      <c r="J165" s="51" t="str">
        <f t="shared" si="55"/>
        <v>-</v>
      </c>
    </row>
    <row r="166" spans="1:55" ht="18" x14ac:dyDescent="0.25">
      <c r="A166" s="21"/>
      <c r="B166" s="22"/>
      <c r="C166" s="21"/>
      <c r="D166" s="23" t="s">
        <v>287</v>
      </c>
      <c r="E166" s="40" t="s">
        <v>288</v>
      </c>
      <c r="F166" s="11"/>
      <c r="G166" s="11">
        <v>80000</v>
      </c>
      <c r="H166" s="11">
        <v>60000</v>
      </c>
      <c r="I166" s="11">
        <v>0</v>
      </c>
      <c r="J166" s="51" t="str">
        <f t="shared" si="55"/>
        <v>-</v>
      </c>
    </row>
    <row r="167" spans="1:55" ht="18" x14ac:dyDescent="0.25">
      <c r="A167" s="21"/>
      <c r="B167" s="22"/>
      <c r="C167" s="21"/>
      <c r="D167" s="23" t="s">
        <v>289</v>
      </c>
      <c r="E167" s="40" t="s">
        <v>290</v>
      </c>
      <c r="F167" s="11"/>
      <c r="G167" s="11"/>
      <c r="H167" s="11"/>
      <c r="I167" s="11"/>
      <c r="J167" s="51" t="str">
        <f t="shared" si="55"/>
        <v>-</v>
      </c>
    </row>
    <row r="168" spans="1:55" s="62" customFormat="1" ht="18" x14ac:dyDescent="0.25">
      <c r="A168" s="97"/>
      <c r="B168" s="94" t="s">
        <v>291</v>
      </c>
      <c r="C168" s="98"/>
      <c r="D168" s="97"/>
      <c r="E168" s="95" t="s">
        <v>282</v>
      </c>
      <c r="F168" s="96">
        <f t="shared" ref="F168:I169" si="82">SUM(F169)</f>
        <v>0</v>
      </c>
      <c r="G168" s="96">
        <f t="shared" si="82"/>
        <v>0</v>
      </c>
      <c r="H168" s="96">
        <f t="shared" si="82"/>
        <v>300000</v>
      </c>
      <c r="I168" s="96">
        <f t="shared" si="82"/>
        <v>0</v>
      </c>
      <c r="J168" s="49" t="str">
        <f t="shared" si="55"/>
        <v>-</v>
      </c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</row>
    <row r="169" spans="1:55" s="55" customFormat="1" ht="18" x14ac:dyDescent="0.25">
      <c r="A169" s="76"/>
      <c r="B169" s="76"/>
      <c r="C169" s="92" t="s">
        <v>292</v>
      </c>
      <c r="D169" s="76"/>
      <c r="E169" s="93" t="s">
        <v>293</v>
      </c>
      <c r="F169" s="80">
        <f t="shared" si="82"/>
        <v>0</v>
      </c>
      <c r="G169" s="80">
        <f t="shared" si="82"/>
        <v>0</v>
      </c>
      <c r="H169" s="80">
        <f t="shared" si="82"/>
        <v>300000</v>
      </c>
      <c r="I169" s="80">
        <f t="shared" si="82"/>
        <v>0</v>
      </c>
      <c r="J169" s="54" t="str">
        <f t="shared" si="55"/>
        <v>-</v>
      </c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</row>
    <row r="170" spans="1:55" ht="25.5" x14ac:dyDescent="0.25">
      <c r="A170" s="12"/>
      <c r="B170" s="12"/>
      <c r="C170" s="24"/>
      <c r="D170" s="23" t="s">
        <v>294</v>
      </c>
      <c r="E170" s="40" t="s">
        <v>295</v>
      </c>
      <c r="F170" s="11">
        <v>0</v>
      </c>
      <c r="G170" s="11">
        <v>0</v>
      </c>
      <c r="H170" s="11">
        <v>300000</v>
      </c>
      <c r="I170" s="11">
        <v>0</v>
      </c>
      <c r="J170" s="51" t="str">
        <f t="shared" si="55"/>
        <v>-</v>
      </c>
    </row>
    <row r="171" spans="1:55" s="71" customFormat="1" ht="47.25" x14ac:dyDescent="0.25">
      <c r="A171" s="112" t="s">
        <v>296</v>
      </c>
      <c r="B171" s="68"/>
      <c r="C171" s="68"/>
      <c r="D171" s="68"/>
      <c r="E171" s="113" t="s">
        <v>297</v>
      </c>
      <c r="F171" s="114">
        <f t="shared" ref="F171:G171" si="83">SUM(F172+F180+F197+F203)</f>
        <v>104039</v>
      </c>
      <c r="G171" s="114">
        <f>SUM(G172+G180+G197+G203)</f>
        <v>3268834</v>
      </c>
      <c r="H171" s="114">
        <f>SUM(H172+H180+H197+H203)</f>
        <v>1588327</v>
      </c>
      <c r="I171" s="114">
        <f>SUM(I172+I180+I197+I203)</f>
        <v>370973.28</v>
      </c>
      <c r="J171" s="48">
        <f t="shared" si="55"/>
        <v>0.23356228282966923</v>
      </c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</row>
    <row r="172" spans="1:55" s="62" customFormat="1" ht="18" x14ac:dyDescent="0.25">
      <c r="A172" s="73"/>
      <c r="B172" s="94" t="s">
        <v>298</v>
      </c>
      <c r="C172" s="73"/>
      <c r="D172" s="73"/>
      <c r="E172" s="95" t="s">
        <v>299</v>
      </c>
      <c r="F172" s="96">
        <f t="shared" ref="F172:H172" si="84">SUM(F173+F177)</f>
        <v>0</v>
      </c>
      <c r="G172" s="96">
        <f t="shared" si="84"/>
        <v>1230000</v>
      </c>
      <c r="H172" s="96">
        <f t="shared" si="84"/>
        <v>1160000</v>
      </c>
      <c r="I172" s="96">
        <f t="shared" ref="H172:I172" si="85">SUM(I173+I177)</f>
        <v>0</v>
      </c>
      <c r="J172" s="49" t="str">
        <f t="shared" si="55"/>
        <v>-</v>
      </c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</row>
    <row r="173" spans="1:55" s="55" customFormat="1" ht="18" x14ac:dyDescent="0.25">
      <c r="A173" s="76"/>
      <c r="B173" s="76"/>
      <c r="C173" s="92" t="s">
        <v>300</v>
      </c>
      <c r="D173" s="76"/>
      <c r="E173" s="93" t="s">
        <v>301</v>
      </c>
      <c r="F173" s="80">
        <f t="shared" ref="F173:H173" si="86">SUM(F174:F176)</f>
        <v>0</v>
      </c>
      <c r="G173" s="80">
        <f t="shared" si="86"/>
        <v>999247.04</v>
      </c>
      <c r="H173" s="80">
        <f t="shared" si="86"/>
        <v>1000000</v>
      </c>
      <c r="I173" s="80">
        <f t="shared" ref="H173:I173" si="87">SUM(I174:I176)</f>
        <v>0</v>
      </c>
      <c r="J173" s="54" t="str">
        <f t="shared" si="55"/>
        <v>-</v>
      </c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</row>
    <row r="174" spans="1:55" ht="18" x14ac:dyDescent="0.25">
      <c r="A174" s="8"/>
      <c r="B174" s="8"/>
      <c r="C174" s="8"/>
      <c r="D174" s="23" t="s">
        <v>302</v>
      </c>
      <c r="E174" s="40" t="s">
        <v>303</v>
      </c>
      <c r="F174" s="10"/>
      <c r="G174" s="10"/>
      <c r="H174" s="10"/>
      <c r="I174" s="10"/>
      <c r="J174" s="51" t="str">
        <f t="shared" si="55"/>
        <v>-</v>
      </c>
    </row>
    <row r="175" spans="1:55" ht="25.5" x14ac:dyDescent="0.25">
      <c r="A175" s="8"/>
      <c r="B175" s="8"/>
      <c r="C175" s="8"/>
      <c r="D175" s="23" t="s">
        <v>304</v>
      </c>
      <c r="E175" s="40" t="s">
        <v>305</v>
      </c>
      <c r="F175" s="10"/>
      <c r="G175" s="10">
        <v>999247.04</v>
      </c>
      <c r="H175" s="10">
        <v>1000000</v>
      </c>
      <c r="I175" s="10">
        <v>0</v>
      </c>
      <c r="J175" s="51" t="str">
        <f t="shared" si="55"/>
        <v>-</v>
      </c>
    </row>
    <row r="176" spans="1:55" ht="18" x14ac:dyDescent="0.25">
      <c r="A176" s="8"/>
      <c r="B176" s="8"/>
      <c r="C176" s="8"/>
      <c r="D176" s="23">
        <v>42129</v>
      </c>
      <c r="E176" s="41" t="s">
        <v>306</v>
      </c>
      <c r="F176" s="10"/>
      <c r="G176" s="10"/>
      <c r="H176" s="10"/>
      <c r="I176" s="10"/>
      <c r="J176" s="51" t="str">
        <f t="shared" si="55"/>
        <v>-</v>
      </c>
    </row>
    <row r="177" spans="1:55" s="55" customFormat="1" ht="18" x14ac:dyDescent="0.25">
      <c r="A177" s="76"/>
      <c r="B177" s="76"/>
      <c r="C177" s="92" t="s">
        <v>307</v>
      </c>
      <c r="D177" s="76"/>
      <c r="E177" s="93" t="s">
        <v>308</v>
      </c>
      <c r="F177" s="80">
        <f t="shared" ref="F177:H177" si="88">SUM(F178:F179)</f>
        <v>0</v>
      </c>
      <c r="G177" s="80">
        <f t="shared" si="88"/>
        <v>230752.96</v>
      </c>
      <c r="H177" s="80">
        <f t="shared" si="88"/>
        <v>160000</v>
      </c>
      <c r="I177" s="80">
        <f t="shared" ref="H177:I177" si="89">SUM(I178:I179)</f>
        <v>0</v>
      </c>
      <c r="J177" s="54" t="str">
        <f t="shared" si="55"/>
        <v>-</v>
      </c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</row>
    <row r="178" spans="1:55" ht="18" x14ac:dyDescent="0.25">
      <c r="A178" s="8"/>
      <c r="B178" s="8"/>
      <c r="C178" s="8"/>
      <c r="D178" s="23" t="s">
        <v>309</v>
      </c>
      <c r="E178" s="40" t="s">
        <v>310</v>
      </c>
      <c r="F178" s="10"/>
      <c r="G178" s="10">
        <v>30000</v>
      </c>
      <c r="H178" s="10">
        <v>30000</v>
      </c>
      <c r="I178" s="10">
        <v>0</v>
      </c>
      <c r="J178" s="51" t="str">
        <f t="shared" si="55"/>
        <v>-</v>
      </c>
    </row>
    <row r="179" spans="1:55" ht="25.5" x14ac:dyDescent="0.25">
      <c r="A179" s="8"/>
      <c r="B179" s="8"/>
      <c r="C179" s="8"/>
      <c r="D179" s="23" t="s">
        <v>311</v>
      </c>
      <c r="E179" s="40" t="s">
        <v>312</v>
      </c>
      <c r="F179" s="10"/>
      <c r="G179" s="10">
        <v>200752.96</v>
      </c>
      <c r="H179" s="10">
        <v>130000</v>
      </c>
      <c r="I179" s="10">
        <v>0</v>
      </c>
      <c r="J179" s="51" t="str">
        <f t="shared" si="55"/>
        <v>-</v>
      </c>
    </row>
    <row r="180" spans="1:55" s="62" customFormat="1" ht="18" x14ac:dyDescent="0.25">
      <c r="A180" s="73"/>
      <c r="B180" s="94" t="s">
        <v>313</v>
      </c>
      <c r="C180" s="73"/>
      <c r="D180" s="73"/>
      <c r="E180" s="95" t="s">
        <v>314</v>
      </c>
      <c r="F180" s="96">
        <f t="shared" ref="F180:H180" si="90">SUM(F181+F185+F190+F195)</f>
        <v>99039</v>
      </c>
      <c r="G180" s="96">
        <f t="shared" si="90"/>
        <v>1796359</v>
      </c>
      <c r="H180" s="96">
        <f t="shared" si="90"/>
        <v>202000</v>
      </c>
      <c r="I180" s="96">
        <f t="shared" ref="H180:I180" si="91">SUM(I181+I185+I190+I195)</f>
        <v>149646.57999999999</v>
      </c>
      <c r="J180" s="49">
        <f t="shared" si="55"/>
        <v>0.74082465346534643</v>
      </c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</row>
    <row r="181" spans="1:55" s="55" customFormat="1" ht="18" x14ac:dyDescent="0.25">
      <c r="A181" s="76"/>
      <c r="B181" s="76"/>
      <c r="C181" s="92" t="s">
        <v>315</v>
      </c>
      <c r="D181" s="76"/>
      <c r="E181" s="93" t="s">
        <v>316</v>
      </c>
      <c r="F181" s="80">
        <f t="shared" ref="F181:H181" si="92">SUM(F182:F184)</f>
        <v>26000</v>
      </c>
      <c r="G181" s="80">
        <f t="shared" si="92"/>
        <v>36000</v>
      </c>
      <c r="H181" s="80">
        <f t="shared" si="92"/>
        <v>45000</v>
      </c>
      <c r="I181" s="80">
        <f t="shared" ref="H181:I181" si="93">SUM(I182:I184)</f>
        <v>0</v>
      </c>
      <c r="J181" s="54" t="str">
        <f t="shared" si="55"/>
        <v>-</v>
      </c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</row>
    <row r="182" spans="1:55" ht="18" x14ac:dyDescent="0.25">
      <c r="A182" s="8"/>
      <c r="B182" s="8"/>
      <c r="C182" s="8"/>
      <c r="D182" s="23" t="s">
        <v>317</v>
      </c>
      <c r="E182" s="40" t="s">
        <v>318</v>
      </c>
      <c r="F182" s="10">
        <v>15000</v>
      </c>
      <c r="G182" s="10">
        <v>25000</v>
      </c>
      <c r="H182" s="10">
        <v>15000</v>
      </c>
      <c r="I182" s="10">
        <v>0</v>
      </c>
      <c r="J182" s="51" t="str">
        <f t="shared" si="55"/>
        <v>-</v>
      </c>
    </row>
    <row r="183" spans="1:55" ht="18" x14ac:dyDescent="0.25">
      <c r="A183" s="8"/>
      <c r="B183" s="8"/>
      <c r="C183" s="8"/>
      <c r="D183" s="23" t="s">
        <v>319</v>
      </c>
      <c r="E183" s="40" t="s">
        <v>320</v>
      </c>
      <c r="F183" s="10">
        <v>5000</v>
      </c>
      <c r="G183" s="10">
        <v>5000</v>
      </c>
      <c r="H183" s="10">
        <v>27000</v>
      </c>
      <c r="I183" s="10">
        <v>0</v>
      </c>
      <c r="J183" s="51" t="str">
        <f t="shared" si="55"/>
        <v>-</v>
      </c>
    </row>
    <row r="184" spans="1:55" ht="18" x14ac:dyDescent="0.25">
      <c r="A184" s="8"/>
      <c r="B184" s="8"/>
      <c r="C184" s="8"/>
      <c r="D184" s="23" t="s">
        <v>321</v>
      </c>
      <c r="E184" s="40" t="s">
        <v>322</v>
      </c>
      <c r="F184" s="10">
        <v>6000</v>
      </c>
      <c r="G184" s="10">
        <v>6000</v>
      </c>
      <c r="H184" s="10">
        <v>3000</v>
      </c>
      <c r="I184" s="10">
        <v>0</v>
      </c>
      <c r="J184" s="51" t="str">
        <f t="shared" si="55"/>
        <v>-</v>
      </c>
    </row>
    <row r="185" spans="1:55" s="55" customFormat="1" ht="18" x14ac:dyDescent="0.25">
      <c r="A185" s="76"/>
      <c r="B185" s="76"/>
      <c r="C185" s="92" t="s">
        <v>323</v>
      </c>
      <c r="D185" s="76"/>
      <c r="E185" s="93" t="s">
        <v>324</v>
      </c>
      <c r="F185" s="80">
        <f t="shared" ref="F185:H185" si="94">SUM(F186:F189)</f>
        <v>6000</v>
      </c>
      <c r="G185" s="80">
        <f t="shared" si="94"/>
        <v>6000</v>
      </c>
      <c r="H185" s="80">
        <f t="shared" si="94"/>
        <v>6000</v>
      </c>
      <c r="I185" s="80">
        <f t="shared" ref="H185:I185" si="95">SUM(I186:I189)</f>
        <v>0</v>
      </c>
      <c r="J185" s="54" t="str">
        <f t="shared" si="55"/>
        <v>-</v>
      </c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</row>
    <row r="186" spans="1:55" ht="18" x14ac:dyDescent="0.25">
      <c r="A186" s="8"/>
      <c r="B186" s="8"/>
      <c r="C186" s="8"/>
      <c r="D186" s="23" t="s">
        <v>325</v>
      </c>
      <c r="E186" s="40" t="s">
        <v>326</v>
      </c>
      <c r="F186" s="10">
        <v>2000</v>
      </c>
      <c r="G186" s="10">
        <v>2000</v>
      </c>
      <c r="H186" s="10">
        <v>2000</v>
      </c>
      <c r="I186" s="10">
        <v>0</v>
      </c>
      <c r="J186" s="51" t="str">
        <f t="shared" si="55"/>
        <v>-</v>
      </c>
    </row>
    <row r="187" spans="1:55" ht="24.75" customHeight="1" x14ac:dyDescent="0.25">
      <c r="A187" s="8"/>
      <c r="B187" s="8"/>
      <c r="C187" s="8"/>
      <c r="D187" s="23" t="s">
        <v>327</v>
      </c>
      <c r="E187" s="40" t="s">
        <v>328</v>
      </c>
      <c r="F187" s="10">
        <v>2000</v>
      </c>
      <c r="G187" s="10">
        <v>2000</v>
      </c>
      <c r="H187" s="10">
        <v>2000</v>
      </c>
      <c r="I187" s="10">
        <v>0</v>
      </c>
      <c r="J187" s="51" t="str">
        <f t="shared" si="55"/>
        <v>-</v>
      </c>
    </row>
    <row r="188" spans="1:55" ht="25.5" x14ac:dyDescent="0.25">
      <c r="A188" s="8"/>
      <c r="B188" s="8"/>
      <c r="C188" s="8"/>
      <c r="D188" s="23" t="s">
        <v>329</v>
      </c>
      <c r="E188" s="40" t="s">
        <v>330</v>
      </c>
      <c r="F188" s="10">
        <v>2000</v>
      </c>
      <c r="G188" s="10">
        <v>2000</v>
      </c>
      <c r="H188" s="10">
        <v>2000</v>
      </c>
      <c r="I188" s="10">
        <v>0</v>
      </c>
      <c r="J188" s="51" t="str">
        <f t="shared" si="55"/>
        <v>-</v>
      </c>
    </row>
    <row r="189" spans="1:55" ht="18" x14ac:dyDescent="0.25">
      <c r="A189" s="8"/>
      <c r="B189" s="8"/>
      <c r="C189" s="8"/>
      <c r="D189" s="23" t="s">
        <v>331</v>
      </c>
      <c r="E189" s="40" t="s">
        <v>332</v>
      </c>
      <c r="F189" s="10"/>
      <c r="G189" s="10"/>
      <c r="H189" s="10"/>
      <c r="I189" s="10"/>
      <c r="J189" s="51" t="str">
        <f t="shared" si="55"/>
        <v>-</v>
      </c>
    </row>
    <row r="190" spans="1:55" s="55" customFormat="1" ht="18" x14ac:dyDescent="0.25">
      <c r="A190" s="76"/>
      <c r="B190" s="76"/>
      <c r="C190" s="92" t="s">
        <v>333</v>
      </c>
      <c r="D190" s="76"/>
      <c r="E190" s="93" t="s">
        <v>334</v>
      </c>
      <c r="F190" s="80">
        <f t="shared" ref="F190:H190" si="96">SUM(F191:F194)</f>
        <v>67039</v>
      </c>
      <c r="G190" s="80">
        <f t="shared" si="96"/>
        <v>1754359</v>
      </c>
      <c r="H190" s="80">
        <f t="shared" si="96"/>
        <v>151000</v>
      </c>
      <c r="I190" s="80">
        <f t="shared" ref="H190:I190" si="97">SUM(I191:I194)</f>
        <v>149646.57999999999</v>
      </c>
      <c r="J190" s="54">
        <f t="shared" si="55"/>
        <v>0.99103695364238398</v>
      </c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</row>
    <row r="191" spans="1:55" ht="25.5" x14ac:dyDescent="0.25">
      <c r="A191" s="8"/>
      <c r="B191" s="8"/>
      <c r="C191" s="8"/>
      <c r="D191" s="23" t="s">
        <v>335</v>
      </c>
      <c r="E191" s="40" t="s">
        <v>336</v>
      </c>
      <c r="F191" s="10"/>
      <c r="G191" s="10"/>
      <c r="H191" s="10"/>
      <c r="I191" s="10"/>
      <c r="J191" s="51" t="str">
        <f t="shared" si="55"/>
        <v>-</v>
      </c>
    </row>
    <row r="192" spans="1:55" ht="18" x14ac:dyDescent="0.25">
      <c r="A192" s="8"/>
      <c r="B192" s="8"/>
      <c r="C192" s="8"/>
      <c r="D192" s="23" t="s">
        <v>337</v>
      </c>
      <c r="E192" s="40" t="s">
        <v>338</v>
      </c>
      <c r="F192" s="10"/>
      <c r="G192" s="10"/>
      <c r="H192" s="10"/>
      <c r="I192" s="10"/>
      <c r="J192" s="51" t="str">
        <f t="shared" si="55"/>
        <v>-</v>
      </c>
    </row>
    <row r="193" spans="1:55" s="273" customFormat="1" ht="25.5" x14ac:dyDescent="0.25">
      <c r="A193" s="336"/>
      <c r="B193" s="336"/>
      <c r="C193" s="336"/>
      <c r="D193" s="337" t="s">
        <v>339</v>
      </c>
      <c r="E193" s="338" t="s">
        <v>340</v>
      </c>
      <c r="F193" s="339">
        <v>62039</v>
      </c>
      <c r="G193" s="339">
        <v>1419359</v>
      </c>
      <c r="H193" s="339">
        <v>15000</v>
      </c>
      <c r="I193" s="339">
        <v>12450</v>
      </c>
      <c r="J193" s="272">
        <f t="shared" si="55"/>
        <v>0.83</v>
      </c>
    </row>
    <row r="194" spans="1:55" ht="24" customHeight="1" x14ac:dyDescent="0.25">
      <c r="A194" s="8"/>
      <c r="B194" s="8"/>
      <c r="C194" s="8"/>
      <c r="D194" s="23" t="s">
        <v>341</v>
      </c>
      <c r="E194" s="40" t="s">
        <v>342</v>
      </c>
      <c r="F194" s="11">
        <v>5000</v>
      </c>
      <c r="G194" s="11">
        <v>335000</v>
      </c>
      <c r="H194" s="11">
        <v>136000</v>
      </c>
      <c r="I194" s="11">
        <v>137196.57999999999</v>
      </c>
      <c r="J194" s="51">
        <f t="shared" si="55"/>
        <v>1.0087983823529412</v>
      </c>
    </row>
    <row r="195" spans="1:55" s="334" customFormat="1" ht="24" customHeight="1" x14ac:dyDescent="0.25">
      <c r="A195" s="331"/>
      <c r="B195" s="331"/>
      <c r="C195" s="331">
        <v>4226</v>
      </c>
      <c r="D195" s="332"/>
      <c r="E195" s="333" t="s">
        <v>495</v>
      </c>
      <c r="F195" s="281">
        <f t="shared" ref="F195:I195" si="98">F196</f>
        <v>0</v>
      </c>
      <c r="G195" s="281">
        <f t="shared" si="98"/>
        <v>0</v>
      </c>
      <c r="H195" s="281">
        <f t="shared" si="98"/>
        <v>0</v>
      </c>
      <c r="I195" s="281">
        <f t="shared" si="98"/>
        <v>0</v>
      </c>
      <c r="J195" s="278" t="str">
        <f t="shared" si="55"/>
        <v>-</v>
      </c>
    </row>
    <row r="196" spans="1:55" ht="24" customHeight="1" x14ac:dyDescent="0.25">
      <c r="A196" s="8"/>
      <c r="B196" s="8"/>
      <c r="C196" s="8"/>
      <c r="D196" s="23">
        <v>42261</v>
      </c>
      <c r="E196" s="40" t="s">
        <v>495</v>
      </c>
      <c r="F196" s="11"/>
      <c r="G196" s="11"/>
      <c r="H196" s="11"/>
      <c r="I196" s="11"/>
      <c r="J196" s="51" t="str">
        <f t="shared" ref="J196:J219" si="99">IF(I196&lt;&gt;0,I196/H196,"-")</f>
        <v>-</v>
      </c>
    </row>
    <row r="197" spans="1:55" s="62" customFormat="1" ht="18" x14ac:dyDescent="0.25">
      <c r="A197" s="73"/>
      <c r="B197" s="94" t="s">
        <v>343</v>
      </c>
      <c r="C197" s="73"/>
      <c r="D197" s="73"/>
      <c r="E197" s="95" t="s">
        <v>344</v>
      </c>
      <c r="F197" s="96">
        <f t="shared" ref="F197:H197" si="100">SUM(F198+F201)</f>
        <v>0</v>
      </c>
      <c r="G197" s="96">
        <f t="shared" si="100"/>
        <v>237475</v>
      </c>
      <c r="H197" s="96">
        <f t="shared" si="100"/>
        <v>221327</v>
      </c>
      <c r="I197" s="96">
        <f t="shared" ref="H197:I197" si="101">SUM(I198+I201)</f>
        <v>221326.7</v>
      </c>
      <c r="J197" s="49">
        <f t="shared" si="99"/>
        <v>0.99999864453952758</v>
      </c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</row>
    <row r="198" spans="1:55" s="55" customFormat="1" ht="25.5" x14ac:dyDescent="0.25">
      <c r="A198" s="76"/>
      <c r="B198" s="76"/>
      <c r="C198" s="92" t="s">
        <v>345</v>
      </c>
      <c r="D198" s="76"/>
      <c r="E198" s="93" t="s">
        <v>346</v>
      </c>
      <c r="F198" s="80">
        <f t="shared" ref="F198:H198" si="102">SUM(F199:F200)</f>
        <v>0</v>
      </c>
      <c r="G198" s="80">
        <f t="shared" si="102"/>
        <v>237475</v>
      </c>
      <c r="H198" s="80">
        <f t="shared" si="102"/>
        <v>221327</v>
      </c>
      <c r="I198" s="80">
        <f t="shared" ref="H198:I198" si="103">SUM(I199:I200)</f>
        <v>221326.7</v>
      </c>
      <c r="J198" s="54">
        <f t="shared" si="99"/>
        <v>0.99999864453952758</v>
      </c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</row>
    <row r="199" spans="1:55" ht="25.5" x14ac:dyDescent="0.25">
      <c r="A199" s="8"/>
      <c r="B199" s="8"/>
      <c r="C199" s="8"/>
      <c r="D199" s="23" t="s">
        <v>347</v>
      </c>
      <c r="E199" s="40" t="s">
        <v>348</v>
      </c>
      <c r="F199" s="10"/>
      <c r="G199" s="10">
        <v>237475</v>
      </c>
      <c r="H199" s="10">
        <v>221327</v>
      </c>
      <c r="I199" s="10">
        <v>221326.7</v>
      </c>
      <c r="J199" s="51">
        <f t="shared" si="99"/>
        <v>0.99999864453952758</v>
      </c>
    </row>
    <row r="200" spans="1:55" ht="25.5" x14ac:dyDescent="0.25">
      <c r="A200" s="8"/>
      <c r="B200" s="8"/>
      <c r="C200" s="8"/>
      <c r="D200" s="23" t="s">
        <v>349</v>
      </c>
      <c r="E200" s="40" t="s">
        <v>350</v>
      </c>
      <c r="F200" s="10"/>
      <c r="G200" s="10"/>
      <c r="H200" s="10"/>
      <c r="I200" s="10"/>
      <c r="J200" s="51" t="str">
        <f t="shared" si="99"/>
        <v>-</v>
      </c>
    </row>
    <row r="201" spans="1:55" s="55" customFormat="1" ht="25.5" x14ac:dyDescent="0.25">
      <c r="A201" s="76"/>
      <c r="B201" s="76"/>
      <c r="C201" s="92" t="s">
        <v>351</v>
      </c>
      <c r="D201" s="76"/>
      <c r="E201" s="93" t="s">
        <v>352</v>
      </c>
      <c r="F201" s="80">
        <f t="shared" ref="F201:I201" si="104">SUM(F202)</f>
        <v>0</v>
      </c>
      <c r="G201" s="80">
        <f t="shared" si="104"/>
        <v>0</v>
      </c>
      <c r="H201" s="80">
        <f t="shared" si="104"/>
        <v>0</v>
      </c>
      <c r="I201" s="80">
        <f t="shared" si="104"/>
        <v>0</v>
      </c>
      <c r="J201" s="54" t="str">
        <f t="shared" si="99"/>
        <v>-</v>
      </c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</row>
    <row r="202" spans="1:55" ht="18" x14ac:dyDescent="0.25">
      <c r="A202" s="8"/>
      <c r="B202" s="8"/>
      <c r="C202" s="8"/>
      <c r="D202" s="23" t="s">
        <v>353</v>
      </c>
      <c r="E202" s="40" t="s">
        <v>354</v>
      </c>
      <c r="F202" s="10"/>
      <c r="G202" s="10"/>
      <c r="H202" s="10"/>
      <c r="I202" s="10"/>
      <c r="J202" s="51" t="str">
        <f t="shared" si="99"/>
        <v>-</v>
      </c>
    </row>
    <row r="203" spans="1:55" s="62" customFormat="1" ht="31.5" x14ac:dyDescent="0.25">
      <c r="A203" s="73"/>
      <c r="B203" s="94">
        <v>426</v>
      </c>
      <c r="C203" s="73"/>
      <c r="D203" s="73"/>
      <c r="E203" s="95" t="s">
        <v>355</v>
      </c>
      <c r="F203" s="96">
        <f t="shared" ref="F203:I204" si="105">SUM(F204)</f>
        <v>5000</v>
      </c>
      <c r="G203" s="96">
        <f t="shared" si="105"/>
        <v>5000</v>
      </c>
      <c r="H203" s="96">
        <f t="shared" si="105"/>
        <v>5000</v>
      </c>
      <c r="I203" s="96">
        <f t="shared" si="105"/>
        <v>0</v>
      </c>
      <c r="J203" s="49" t="str">
        <f t="shared" si="99"/>
        <v>-</v>
      </c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</row>
    <row r="204" spans="1:55" s="55" customFormat="1" ht="18" x14ac:dyDescent="0.25">
      <c r="A204" s="76"/>
      <c r="B204" s="76"/>
      <c r="C204" s="92">
        <v>4262</v>
      </c>
      <c r="D204" s="76"/>
      <c r="E204" s="93" t="s">
        <v>356</v>
      </c>
      <c r="F204" s="80">
        <f t="shared" si="105"/>
        <v>5000</v>
      </c>
      <c r="G204" s="80">
        <f t="shared" si="105"/>
        <v>5000</v>
      </c>
      <c r="H204" s="80">
        <f t="shared" si="105"/>
        <v>5000</v>
      </c>
      <c r="I204" s="80">
        <f t="shared" si="105"/>
        <v>0</v>
      </c>
      <c r="J204" s="54" t="str">
        <f t="shared" si="99"/>
        <v>-</v>
      </c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</row>
    <row r="205" spans="1:55" ht="18" x14ac:dyDescent="0.25">
      <c r="A205" s="8"/>
      <c r="B205" s="8"/>
      <c r="C205" s="8"/>
      <c r="D205" s="23">
        <v>42621</v>
      </c>
      <c r="E205" s="40" t="s">
        <v>356</v>
      </c>
      <c r="F205" s="10">
        <v>5000</v>
      </c>
      <c r="G205" s="10">
        <v>5000</v>
      </c>
      <c r="H205" s="10">
        <v>5000</v>
      </c>
      <c r="I205" s="10">
        <v>0</v>
      </c>
      <c r="J205" s="51" t="str">
        <f t="shared" si="99"/>
        <v>-</v>
      </c>
    </row>
    <row r="206" spans="1:55" s="71" customFormat="1" ht="47.25" x14ac:dyDescent="0.25">
      <c r="A206" s="112" t="s">
        <v>357</v>
      </c>
      <c r="B206" s="68"/>
      <c r="C206" s="68"/>
      <c r="D206" s="68"/>
      <c r="E206" s="113" t="s">
        <v>358</v>
      </c>
      <c r="F206" s="114">
        <f t="shared" ref="F206:I208" si="106">SUM(F207)</f>
        <v>5000</v>
      </c>
      <c r="G206" s="114">
        <f t="shared" si="106"/>
        <v>416623.25</v>
      </c>
      <c r="H206" s="114">
        <f t="shared" si="106"/>
        <v>140000</v>
      </c>
      <c r="I206" s="114">
        <f t="shared" si="106"/>
        <v>133112.9</v>
      </c>
      <c r="J206" s="48">
        <f t="shared" si="99"/>
        <v>0.9508064285714285</v>
      </c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</row>
    <row r="207" spans="1:55" s="62" customFormat="1" ht="31.5" x14ac:dyDescent="0.25">
      <c r="A207" s="73"/>
      <c r="B207" s="94" t="s">
        <v>359</v>
      </c>
      <c r="C207" s="73"/>
      <c r="D207" s="73"/>
      <c r="E207" s="95" t="s">
        <v>360</v>
      </c>
      <c r="F207" s="96">
        <f t="shared" si="106"/>
        <v>5000</v>
      </c>
      <c r="G207" s="96">
        <f t="shared" si="106"/>
        <v>416623.25</v>
      </c>
      <c r="H207" s="96">
        <f t="shared" si="106"/>
        <v>140000</v>
      </c>
      <c r="I207" s="96">
        <f t="shared" si="106"/>
        <v>133112.9</v>
      </c>
      <c r="J207" s="49">
        <f t="shared" si="99"/>
        <v>0.9508064285714285</v>
      </c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</row>
    <row r="208" spans="1:55" s="55" customFormat="1" ht="25.5" x14ac:dyDescent="0.25">
      <c r="A208" s="76"/>
      <c r="B208" s="76"/>
      <c r="C208" s="92" t="s">
        <v>361</v>
      </c>
      <c r="D208" s="76"/>
      <c r="E208" s="93" t="s">
        <v>360</v>
      </c>
      <c r="F208" s="80">
        <f t="shared" si="106"/>
        <v>5000</v>
      </c>
      <c r="G208" s="80">
        <f t="shared" si="106"/>
        <v>416623.25</v>
      </c>
      <c r="H208" s="80">
        <f t="shared" si="106"/>
        <v>140000</v>
      </c>
      <c r="I208" s="80">
        <f t="shared" si="106"/>
        <v>133112.9</v>
      </c>
      <c r="J208" s="54">
        <f t="shared" si="99"/>
        <v>0.9508064285714285</v>
      </c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</row>
    <row r="209" spans="1:55" ht="25.5" x14ac:dyDescent="0.25">
      <c r="A209" s="8"/>
      <c r="B209" s="8"/>
      <c r="C209" s="8"/>
      <c r="D209" s="23" t="s">
        <v>362</v>
      </c>
      <c r="E209" s="40" t="s">
        <v>360</v>
      </c>
      <c r="F209" s="10">
        <v>5000</v>
      </c>
      <c r="G209" s="10">
        <v>416623.25</v>
      </c>
      <c r="H209" s="10">
        <v>140000</v>
      </c>
      <c r="I209" s="10">
        <v>133112.9</v>
      </c>
      <c r="J209" s="51">
        <f t="shared" si="99"/>
        <v>0.9508064285714285</v>
      </c>
    </row>
    <row r="210" spans="1:55" s="324" customFormat="1" ht="25.5" x14ac:dyDescent="0.3">
      <c r="A210" s="141" t="s">
        <v>363</v>
      </c>
      <c r="B210" s="142"/>
      <c r="C210" s="143"/>
      <c r="D210" s="143"/>
      <c r="E210" s="144" t="s">
        <v>364</v>
      </c>
      <c r="F210" s="323">
        <f t="shared" ref="F210:I216" si="107">F211</f>
        <v>300000</v>
      </c>
      <c r="G210" s="323">
        <f t="shared" si="107"/>
        <v>326868.75</v>
      </c>
      <c r="H210" s="323">
        <f t="shared" si="107"/>
        <v>350000</v>
      </c>
      <c r="I210" s="323">
        <f t="shared" si="107"/>
        <v>349293.36</v>
      </c>
      <c r="J210" s="50">
        <f t="shared" si="99"/>
        <v>0.99798102857142856</v>
      </c>
      <c r="K210" s="307"/>
      <c r="L210" s="307"/>
      <c r="M210" s="307"/>
      <c r="N210" s="307"/>
      <c r="O210" s="307"/>
      <c r="P210" s="307"/>
      <c r="Q210" s="307"/>
      <c r="R210" s="307"/>
      <c r="S210" s="307"/>
      <c r="T210" s="307"/>
      <c r="U210" s="307"/>
      <c r="V210" s="307"/>
      <c r="W210" s="307"/>
      <c r="X210" s="307"/>
      <c r="Y210" s="307"/>
      <c r="Z210" s="307"/>
      <c r="AA210" s="307"/>
      <c r="AB210" s="307"/>
      <c r="AC210" s="307"/>
      <c r="AD210" s="307"/>
      <c r="AE210" s="307"/>
      <c r="AF210" s="307"/>
      <c r="AG210" s="307"/>
      <c r="AH210" s="307"/>
      <c r="AI210" s="307"/>
      <c r="AJ210" s="307"/>
      <c r="AK210" s="307"/>
      <c r="AL210" s="307"/>
      <c r="AM210" s="307"/>
      <c r="AN210" s="307"/>
      <c r="AO210" s="307"/>
      <c r="AP210" s="307"/>
      <c r="AQ210" s="307"/>
      <c r="AR210" s="307"/>
      <c r="AS210" s="307"/>
      <c r="AT210" s="307"/>
      <c r="AU210" s="307"/>
      <c r="AV210" s="307"/>
      <c r="AW210" s="307"/>
      <c r="AX210" s="307"/>
      <c r="AY210" s="307"/>
      <c r="AZ210" s="307"/>
      <c r="BA210" s="307"/>
      <c r="BB210" s="307"/>
      <c r="BC210" s="307"/>
    </row>
    <row r="211" spans="1:55" s="326" customFormat="1" ht="25.5" x14ac:dyDescent="0.25">
      <c r="A211" s="108" t="s">
        <v>365</v>
      </c>
      <c r="B211" s="109"/>
      <c r="C211" s="110"/>
      <c r="D211" s="110"/>
      <c r="E211" s="111" t="s">
        <v>366</v>
      </c>
      <c r="F211" s="325">
        <f>F216</f>
        <v>300000</v>
      </c>
      <c r="G211" s="325">
        <f>G212</f>
        <v>326868.75</v>
      </c>
      <c r="H211" s="325">
        <f>H212</f>
        <v>350000</v>
      </c>
      <c r="I211" s="325">
        <f>I212</f>
        <v>349293.36</v>
      </c>
      <c r="J211" s="48">
        <f t="shared" si="99"/>
        <v>0.99798102857142856</v>
      </c>
      <c r="K211" s="307"/>
      <c r="L211" s="307"/>
      <c r="M211" s="307"/>
      <c r="N211" s="307"/>
      <c r="O211" s="307"/>
      <c r="P211" s="307"/>
      <c r="Q211" s="307"/>
      <c r="R211" s="307"/>
      <c r="S211" s="307"/>
      <c r="T211" s="307"/>
      <c r="U211" s="307"/>
      <c r="V211" s="307"/>
      <c r="W211" s="307"/>
      <c r="X211" s="307"/>
      <c r="Y211" s="307"/>
      <c r="Z211" s="307"/>
      <c r="AA211" s="307"/>
      <c r="AB211" s="307"/>
      <c r="AC211" s="307"/>
      <c r="AD211" s="307"/>
      <c r="AE211" s="307"/>
      <c r="AF211" s="307"/>
      <c r="AG211" s="307"/>
      <c r="AH211" s="307"/>
      <c r="AI211" s="307"/>
      <c r="AJ211" s="307"/>
      <c r="AK211" s="307"/>
      <c r="AL211" s="307"/>
      <c r="AM211" s="307"/>
      <c r="AN211" s="307"/>
      <c r="AO211" s="307"/>
      <c r="AP211" s="307"/>
      <c r="AQ211" s="307"/>
      <c r="AR211" s="307"/>
      <c r="AS211" s="307"/>
      <c r="AT211" s="307"/>
      <c r="AU211" s="307"/>
      <c r="AV211" s="307"/>
      <c r="AW211" s="307"/>
      <c r="AX211" s="307"/>
      <c r="AY211" s="307"/>
      <c r="AZ211" s="307"/>
      <c r="BA211" s="307"/>
      <c r="BB211" s="307"/>
      <c r="BC211" s="307"/>
    </row>
    <row r="212" spans="1:55" s="326" customFormat="1" ht="51" x14ac:dyDescent="0.25">
      <c r="A212" s="105"/>
      <c r="B212" s="99">
        <v>542</v>
      </c>
      <c r="C212" s="344"/>
      <c r="D212" s="344"/>
      <c r="E212" s="107" t="s">
        <v>512</v>
      </c>
      <c r="F212" s="327"/>
      <c r="G212" s="327">
        <f>G213</f>
        <v>326868.75</v>
      </c>
      <c r="H212" s="327">
        <f>H213</f>
        <v>350000</v>
      </c>
      <c r="I212" s="327">
        <f>I213</f>
        <v>349293.36</v>
      </c>
      <c r="J212" s="49">
        <f t="shared" si="99"/>
        <v>0.99798102857142856</v>
      </c>
      <c r="K212" s="307"/>
      <c r="L212" s="307"/>
      <c r="M212" s="307"/>
      <c r="N212" s="307"/>
      <c r="O212" s="307"/>
      <c r="P212" s="307"/>
      <c r="Q212" s="307"/>
      <c r="R212" s="307"/>
      <c r="S212" s="307"/>
      <c r="T212" s="307"/>
      <c r="U212" s="307"/>
      <c r="V212" s="307"/>
      <c r="W212" s="307"/>
      <c r="X212" s="307"/>
      <c r="Y212" s="307"/>
      <c r="Z212" s="307"/>
      <c r="AA212" s="307"/>
      <c r="AB212" s="307"/>
      <c r="AC212" s="307"/>
      <c r="AD212" s="307"/>
      <c r="AE212" s="307"/>
      <c r="AF212" s="307"/>
      <c r="AG212" s="307"/>
      <c r="AH212" s="307"/>
      <c r="AI212" s="307"/>
      <c r="AJ212" s="307"/>
      <c r="AK212" s="307"/>
      <c r="AL212" s="307"/>
      <c r="AM212" s="307"/>
      <c r="AN212" s="307"/>
      <c r="AO212" s="307"/>
      <c r="AP212" s="307"/>
      <c r="AQ212" s="307"/>
      <c r="AR212" s="307"/>
      <c r="AS212" s="307"/>
      <c r="AT212" s="307"/>
      <c r="AU212" s="307"/>
      <c r="AV212" s="307"/>
      <c r="AW212" s="307"/>
      <c r="AX212" s="307"/>
      <c r="AY212" s="307"/>
      <c r="AZ212" s="307"/>
      <c r="BA212" s="307"/>
      <c r="BB212" s="307"/>
      <c r="BC212" s="307"/>
    </row>
    <row r="213" spans="1:55" s="326" customFormat="1" ht="38.25" x14ac:dyDescent="0.25">
      <c r="A213" s="345"/>
      <c r="B213" s="86"/>
      <c r="C213" s="88" t="s">
        <v>509</v>
      </c>
      <c r="D213" s="346"/>
      <c r="E213" s="101" t="s">
        <v>513</v>
      </c>
      <c r="F213" s="329"/>
      <c r="G213" s="329">
        <f>SUM(G214:G215)</f>
        <v>326868.75</v>
      </c>
      <c r="H213" s="329">
        <f>SUM(H214:H215)</f>
        <v>350000</v>
      </c>
      <c r="I213" s="329">
        <f>SUM(I214:I215)</f>
        <v>349293.36</v>
      </c>
      <c r="J213" s="54">
        <f t="shared" si="99"/>
        <v>0.99798102857142856</v>
      </c>
      <c r="K213" s="307"/>
      <c r="L213" s="307"/>
      <c r="M213" s="307"/>
      <c r="N213" s="307"/>
      <c r="O213" s="307"/>
      <c r="P213" s="307"/>
      <c r="Q213" s="307"/>
      <c r="R213" s="307"/>
      <c r="S213" s="307"/>
      <c r="T213" s="307"/>
      <c r="U213" s="307"/>
      <c r="V213" s="307"/>
      <c r="W213" s="307"/>
      <c r="X213" s="307"/>
      <c r="Y213" s="307"/>
      <c r="Z213" s="307"/>
      <c r="AA213" s="307"/>
      <c r="AB213" s="307"/>
      <c r="AC213" s="307"/>
      <c r="AD213" s="307"/>
      <c r="AE213" s="307"/>
      <c r="AF213" s="307"/>
      <c r="AG213" s="307"/>
      <c r="AH213" s="307"/>
      <c r="AI213" s="307"/>
      <c r="AJ213" s="307"/>
      <c r="AK213" s="307"/>
      <c r="AL213" s="307"/>
      <c r="AM213" s="307"/>
      <c r="AN213" s="307"/>
      <c r="AO213" s="307"/>
      <c r="AP213" s="307"/>
      <c r="AQ213" s="307"/>
      <c r="AR213" s="307"/>
      <c r="AS213" s="307"/>
      <c r="AT213" s="307"/>
      <c r="AU213" s="307"/>
      <c r="AV213" s="307"/>
      <c r="AW213" s="307"/>
      <c r="AX213" s="307"/>
      <c r="AY213" s="307"/>
      <c r="AZ213" s="307"/>
      <c r="BA213" s="307"/>
      <c r="BB213" s="307"/>
      <c r="BC213" s="307"/>
    </row>
    <row r="214" spans="1:55" s="326" customFormat="1" ht="38.25" x14ac:dyDescent="0.25">
      <c r="A214" s="341"/>
      <c r="B214" s="342"/>
      <c r="C214" s="343"/>
      <c r="D214" s="347" t="s">
        <v>510</v>
      </c>
      <c r="E214" s="348" t="s">
        <v>514</v>
      </c>
      <c r="F214" s="339"/>
      <c r="G214" s="339"/>
      <c r="H214" s="339"/>
      <c r="I214" s="339"/>
      <c r="J214" s="51" t="str">
        <f t="shared" si="99"/>
        <v>-</v>
      </c>
      <c r="K214" s="307"/>
      <c r="L214" s="307"/>
      <c r="M214" s="307"/>
      <c r="N214" s="307"/>
      <c r="O214" s="307"/>
      <c r="P214" s="307"/>
      <c r="Q214" s="307"/>
      <c r="R214" s="307"/>
      <c r="S214" s="307"/>
      <c r="T214" s="307"/>
      <c r="U214" s="307"/>
      <c r="V214" s="307"/>
      <c r="W214" s="307"/>
      <c r="X214" s="307"/>
      <c r="Y214" s="307"/>
      <c r="Z214" s="307"/>
      <c r="AA214" s="307"/>
      <c r="AB214" s="307"/>
      <c r="AC214" s="307"/>
      <c r="AD214" s="307"/>
      <c r="AE214" s="307"/>
      <c r="AF214" s="307"/>
      <c r="AG214" s="307"/>
      <c r="AH214" s="307"/>
      <c r="AI214" s="307"/>
      <c r="AJ214" s="307"/>
      <c r="AK214" s="307"/>
      <c r="AL214" s="307"/>
      <c r="AM214" s="307"/>
      <c r="AN214" s="307"/>
      <c r="AO214" s="307"/>
      <c r="AP214" s="307"/>
      <c r="AQ214" s="307"/>
      <c r="AR214" s="307"/>
      <c r="AS214" s="307"/>
      <c r="AT214" s="307"/>
      <c r="AU214" s="307"/>
      <c r="AV214" s="307"/>
      <c r="AW214" s="307"/>
      <c r="AX214" s="307"/>
      <c r="AY214" s="307"/>
      <c r="AZ214" s="307"/>
      <c r="BA214" s="307"/>
      <c r="BB214" s="307"/>
      <c r="BC214" s="307"/>
    </row>
    <row r="215" spans="1:55" s="326" customFormat="1" ht="38.25" x14ac:dyDescent="0.25">
      <c r="A215" s="341"/>
      <c r="B215" s="342"/>
      <c r="C215" s="343"/>
      <c r="D215" s="347" t="s">
        <v>511</v>
      </c>
      <c r="E215" s="348" t="s">
        <v>515</v>
      </c>
      <c r="F215" s="339"/>
      <c r="G215" s="339">
        <v>326868.75</v>
      </c>
      <c r="H215" s="339">
        <v>350000</v>
      </c>
      <c r="I215" s="339">
        <v>349293.36</v>
      </c>
      <c r="J215" s="51">
        <f t="shared" si="99"/>
        <v>0.99798102857142856</v>
      </c>
      <c r="K215" s="307"/>
      <c r="L215" s="307"/>
      <c r="M215" s="307"/>
      <c r="N215" s="307"/>
      <c r="O215" s="307"/>
      <c r="P215" s="307"/>
      <c r="Q215" s="307"/>
      <c r="R215" s="307"/>
      <c r="S215" s="307"/>
      <c r="T215" s="307"/>
      <c r="U215" s="307"/>
      <c r="V215" s="307"/>
      <c r="W215" s="307"/>
      <c r="X215" s="307"/>
      <c r="Y215" s="307"/>
      <c r="Z215" s="307"/>
      <c r="AA215" s="307"/>
      <c r="AB215" s="307"/>
      <c r="AC215" s="307"/>
      <c r="AD215" s="307"/>
      <c r="AE215" s="307"/>
      <c r="AF215" s="307"/>
      <c r="AG215" s="307"/>
      <c r="AH215" s="307"/>
      <c r="AI215" s="307"/>
      <c r="AJ215" s="307"/>
      <c r="AK215" s="307"/>
      <c r="AL215" s="307"/>
      <c r="AM215" s="307"/>
      <c r="AN215" s="307"/>
      <c r="AO215" s="307"/>
      <c r="AP215" s="307"/>
      <c r="AQ215" s="307"/>
      <c r="AR215" s="307"/>
      <c r="AS215" s="307"/>
      <c r="AT215" s="307"/>
      <c r="AU215" s="307"/>
      <c r="AV215" s="307"/>
      <c r="AW215" s="307"/>
      <c r="AX215" s="307"/>
      <c r="AY215" s="307"/>
      <c r="AZ215" s="307"/>
      <c r="BA215" s="307"/>
      <c r="BB215" s="307"/>
      <c r="BC215" s="307"/>
    </row>
    <row r="216" spans="1:55" s="328" customFormat="1" ht="51" x14ac:dyDescent="0.25">
      <c r="A216" s="99"/>
      <c r="B216" s="105" t="s">
        <v>367</v>
      </c>
      <c r="C216" s="106"/>
      <c r="D216" s="106"/>
      <c r="E216" s="107" t="s">
        <v>368</v>
      </c>
      <c r="F216" s="327">
        <f t="shared" si="107"/>
        <v>300000</v>
      </c>
      <c r="G216" s="327">
        <f t="shared" si="107"/>
        <v>0</v>
      </c>
      <c r="H216" s="327">
        <f t="shared" si="107"/>
        <v>0</v>
      </c>
      <c r="I216" s="327">
        <f t="shared" si="107"/>
        <v>0</v>
      </c>
      <c r="J216" s="49" t="str">
        <f t="shared" si="99"/>
        <v>-</v>
      </c>
      <c r="K216" s="307"/>
      <c r="L216" s="307"/>
      <c r="M216" s="307"/>
      <c r="N216" s="307"/>
      <c r="O216" s="307"/>
      <c r="P216" s="307"/>
      <c r="Q216" s="307"/>
      <c r="R216" s="307"/>
      <c r="S216" s="307"/>
      <c r="T216" s="307"/>
      <c r="U216" s="307"/>
      <c r="V216" s="307"/>
      <c r="W216" s="307"/>
      <c r="X216" s="307"/>
      <c r="Y216" s="307"/>
      <c r="Z216" s="307"/>
      <c r="AA216" s="307"/>
      <c r="AB216" s="307"/>
      <c r="AC216" s="307"/>
      <c r="AD216" s="307"/>
      <c r="AE216" s="307"/>
      <c r="AF216" s="307"/>
      <c r="AG216" s="307"/>
      <c r="AH216" s="307"/>
      <c r="AI216" s="307"/>
      <c r="AJ216" s="307"/>
      <c r="AK216" s="307"/>
      <c r="AL216" s="307"/>
      <c r="AM216" s="307"/>
      <c r="AN216" s="307"/>
      <c r="AO216" s="307"/>
      <c r="AP216" s="307"/>
      <c r="AQ216" s="307"/>
      <c r="AR216" s="307"/>
      <c r="AS216" s="307"/>
      <c r="AT216" s="307"/>
      <c r="AU216" s="307"/>
      <c r="AV216" s="307"/>
      <c r="AW216" s="307"/>
      <c r="AX216" s="307"/>
      <c r="AY216" s="307"/>
      <c r="AZ216" s="307"/>
      <c r="BA216" s="307"/>
      <c r="BB216" s="307"/>
      <c r="BC216" s="307"/>
    </row>
    <row r="217" spans="1:55" s="330" customFormat="1" ht="38.25" x14ac:dyDescent="0.25">
      <c r="A217" s="86"/>
      <c r="B217" s="86"/>
      <c r="C217" s="88" t="s">
        <v>369</v>
      </c>
      <c r="D217" s="100"/>
      <c r="E217" s="101" t="s">
        <v>370</v>
      </c>
      <c r="F217" s="329">
        <f t="shared" ref="F217:H217" si="108">F218+F219</f>
        <v>300000</v>
      </c>
      <c r="G217" s="329">
        <f t="shared" si="108"/>
        <v>0</v>
      </c>
      <c r="H217" s="329">
        <f t="shared" si="108"/>
        <v>0</v>
      </c>
      <c r="I217" s="329">
        <f t="shared" ref="H217:I217" si="109">I218+I219</f>
        <v>0</v>
      </c>
      <c r="J217" s="54" t="str">
        <f t="shared" si="99"/>
        <v>-</v>
      </c>
      <c r="K217" s="307"/>
      <c r="L217" s="307"/>
      <c r="M217" s="307"/>
      <c r="N217" s="307"/>
      <c r="O217" s="307"/>
      <c r="P217" s="307"/>
      <c r="Q217" s="307"/>
      <c r="R217" s="307"/>
      <c r="S217" s="307"/>
      <c r="T217" s="307"/>
      <c r="U217" s="307"/>
      <c r="V217" s="307"/>
      <c r="W217" s="307"/>
      <c r="X217" s="307"/>
      <c r="Y217" s="307"/>
      <c r="Z217" s="307"/>
      <c r="AA217" s="307"/>
      <c r="AB217" s="307"/>
      <c r="AC217" s="307"/>
      <c r="AD217" s="307"/>
      <c r="AE217" s="307"/>
      <c r="AF217" s="307"/>
      <c r="AG217" s="307"/>
      <c r="AH217" s="307"/>
      <c r="AI217" s="307"/>
      <c r="AJ217" s="307"/>
      <c r="AK217" s="307"/>
      <c r="AL217" s="307"/>
      <c r="AM217" s="307"/>
      <c r="AN217" s="307"/>
      <c r="AO217" s="307"/>
      <c r="AP217" s="307"/>
      <c r="AQ217" s="307"/>
      <c r="AR217" s="307"/>
      <c r="AS217" s="307"/>
      <c r="AT217" s="307"/>
      <c r="AU217" s="307"/>
      <c r="AV217" s="307"/>
      <c r="AW217" s="307"/>
      <c r="AX217" s="307"/>
      <c r="AY217" s="307"/>
      <c r="AZ217" s="307"/>
      <c r="BA217" s="307"/>
      <c r="BB217" s="307"/>
      <c r="BC217" s="307"/>
    </row>
    <row r="218" spans="1:55" ht="38.25" x14ac:dyDescent="0.25">
      <c r="A218" s="18"/>
      <c r="B218" s="18"/>
      <c r="C218" s="27"/>
      <c r="D218" s="28" t="s">
        <v>371</v>
      </c>
      <c r="E218" s="42" t="s">
        <v>372</v>
      </c>
      <c r="F218" s="10"/>
      <c r="G218" s="10"/>
      <c r="H218" s="10"/>
      <c r="I218" s="10"/>
      <c r="J218" s="51" t="str">
        <f t="shared" si="99"/>
        <v>-</v>
      </c>
    </row>
    <row r="219" spans="1:55" ht="38.25" x14ac:dyDescent="0.25">
      <c r="A219" s="18"/>
      <c r="B219" s="18"/>
      <c r="C219" s="27"/>
      <c r="D219" s="28" t="s">
        <v>373</v>
      </c>
      <c r="E219" s="42" t="s">
        <v>374</v>
      </c>
      <c r="F219" s="10">
        <v>300000</v>
      </c>
      <c r="G219" s="10"/>
      <c r="H219" s="10"/>
      <c r="I219" s="10"/>
      <c r="J219" s="51" t="str">
        <f t="shared" si="99"/>
        <v>-</v>
      </c>
    </row>
    <row r="220" spans="1:55" ht="18" x14ac:dyDescent="0.25">
      <c r="A220" s="30"/>
      <c r="B220" s="31"/>
      <c r="C220" s="32"/>
      <c r="D220" s="32"/>
      <c r="E220" s="43"/>
      <c r="J220" s="33"/>
    </row>
    <row r="221" spans="1:55" x14ac:dyDescent="0.25">
      <c r="A221" s="34"/>
      <c r="B221" s="34"/>
      <c r="C221" s="34"/>
      <c r="D221" s="34"/>
      <c r="E221" s="44"/>
      <c r="F221" s="35"/>
      <c r="J221" s="33"/>
    </row>
    <row r="222" spans="1:55" x14ac:dyDescent="0.25">
      <c r="F222" t="s">
        <v>496</v>
      </c>
    </row>
    <row r="223" spans="1:55" ht="15.75" x14ac:dyDescent="0.25">
      <c r="F223" s="248"/>
      <c r="I223" t="s">
        <v>498</v>
      </c>
    </row>
    <row r="224" spans="1:55" ht="15.75" x14ac:dyDescent="0.25">
      <c r="F224" s="248"/>
      <c r="I224" t="s">
        <v>497</v>
      </c>
    </row>
    <row r="225" spans="6:6" customFormat="1" ht="15" customHeight="1" x14ac:dyDescent="0.25">
      <c r="F225" s="35"/>
    </row>
    <row r="226" spans="6:6" customFormat="1" x14ac:dyDescent="0.25"/>
    <row r="227" spans="6:6" customFormat="1" x14ac:dyDescent="0.25"/>
    <row r="228" spans="6:6" customFormat="1" x14ac:dyDescent="0.25"/>
    <row r="229" spans="6:6" customFormat="1" x14ac:dyDescent="0.25"/>
    <row r="230" spans="6:6" customFormat="1" x14ac:dyDescent="0.25"/>
    <row r="231" spans="6:6" customFormat="1" x14ac:dyDescent="0.25"/>
    <row r="232" spans="6:6" customFormat="1" x14ac:dyDescent="0.25"/>
    <row r="233" spans="6:6" customFormat="1" x14ac:dyDescent="0.25"/>
    <row r="234" spans="6:6" customFormat="1" x14ac:dyDescent="0.25"/>
    <row r="235" spans="6:6" customFormat="1" x14ac:dyDescent="0.25"/>
    <row r="236" spans="6:6" customFormat="1" x14ac:dyDescent="0.25"/>
    <row r="237" spans="6:6" customFormat="1" x14ac:dyDescent="0.25"/>
    <row r="238" spans="6:6" customFormat="1" x14ac:dyDescent="0.25"/>
    <row r="239" spans="6:6" customFormat="1" x14ac:dyDescent="0.25"/>
    <row r="240" spans="6:6" customFormat="1" x14ac:dyDescent="0.25"/>
  </sheetData>
  <pageMargins left="0.74803149606299213" right="0.31496062992125984" top="0.55118110236220474" bottom="7.874015748031496E-2" header="0.31496062992125984" footer="0.11811023622047245"/>
  <pageSetup paperSize="9" scale="75" orientation="landscape" horizontalDpi="4294967293" verticalDpi="360" r:id="rId1"/>
  <headerFooter>
    <oddHeader>&amp;Lsiječanj 2023.&amp;CIZVRŠENJE PRORAČUNA ZAGORSKE JVP ZA 2022.GODINU.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List2</vt:lpstr>
      <vt:lpstr>List1</vt:lpstr>
      <vt:lpstr>List3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</dc:creator>
  <cp:lastModifiedBy>Korisnik</cp:lastModifiedBy>
  <cp:lastPrinted>2023-02-13T06:29:43Z</cp:lastPrinted>
  <dcterms:created xsi:type="dcterms:W3CDTF">2016-12-27T12:37:07Z</dcterms:created>
  <dcterms:modified xsi:type="dcterms:W3CDTF">2023-02-13T06:57:39Z</dcterms:modified>
</cp:coreProperties>
</file>